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24226"/>
  <mc:AlternateContent xmlns:mc="http://schemas.openxmlformats.org/markup-compatibility/2006">
    <mc:Choice Requires="x15">
      <x15ac:absPath xmlns:x15ac="http://schemas.microsoft.com/office/spreadsheetml/2010/11/ac" url="C:\Users\ademo\Desktop\"/>
    </mc:Choice>
  </mc:AlternateContent>
  <xr:revisionPtr revIDLastSave="0" documentId="13_ncr:1_{6987A66C-AA17-4A9A-82CE-5A2BAAFDD6A1}" xr6:coauthVersionLast="45" xr6:coauthVersionMax="45" xr10:uidLastSave="{00000000-0000-0000-0000-000000000000}"/>
  <bookViews>
    <workbookView xWindow="-110" yWindow="-110" windowWidth="19420" windowHeight="10420" xr2:uid="{00000000-000D-0000-FFFF-FFFF00000000}"/>
  </bookViews>
  <sheets>
    <sheet name="Cost breakdown" sheetId="1" r:id="rId1"/>
    <sheet name="ACC levies" sheetId="2" r:id="rId2"/>
    <sheet name="NLTF fees" sheetId="3" r:id="rId3"/>
  </sheets>
  <definedNames>
    <definedName name="VType">'Cost breakdown'!#REF!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 l="1"/>
  <c r="D34" i="1"/>
  <c r="B6" i="2" s="1"/>
  <c r="C22" i="1"/>
  <c r="C65" i="1"/>
  <c r="F28" i="1" s="1"/>
  <c r="E21" i="1"/>
  <c r="E22" i="1"/>
  <c r="E23" i="1"/>
  <c r="E20" i="1"/>
  <c r="C21" i="1"/>
  <c r="C23" i="1"/>
  <c r="C20" i="1"/>
  <c r="B6" i="3"/>
  <c r="F35" i="1"/>
  <c r="F36" i="1"/>
  <c r="F33" i="1"/>
  <c r="C7" i="3" s="1"/>
  <c r="D35" i="1"/>
  <c r="D36" i="1"/>
  <c r="D33" i="1"/>
  <c r="B7" i="3" s="1"/>
  <c r="C51" i="1"/>
  <c r="C50" i="1"/>
  <c r="E25" i="1"/>
  <c r="C25" i="1"/>
  <c r="G25" i="1" l="1"/>
  <c r="F25" i="1"/>
  <c r="C24" i="1"/>
  <c r="C19" i="1" s="1"/>
  <c r="G21" i="1"/>
  <c r="E24" i="1"/>
  <c r="E19" i="1" s="1"/>
  <c r="F19" i="1" s="1"/>
  <c r="F23" i="1"/>
  <c r="D25" i="1"/>
  <c r="H25" i="1" s="1"/>
  <c r="F22" i="1"/>
  <c r="C5" i="2" s="1"/>
  <c r="F21" i="1"/>
  <c r="H28" i="1"/>
  <c r="C6" i="3"/>
  <c r="C66" i="1"/>
  <c r="B28" i="1"/>
  <c r="G22" i="1"/>
  <c r="D21" i="1"/>
  <c r="G23" i="1"/>
  <c r="D23" i="1"/>
  <c r="G20" i="1"/>
  <c r="H36" i="1"/>
  <c r="H35" i="1"/>
  <c r="D20" i="1"/>
  <c r="D22" i="1"/>
  <c r="F20" i="1"/>
  <c r="C5" i="3" s="1"/>
  <c r="D37" i="1"/>
  <c r="D38" i="1" s="1"/>
  <c r="D40" i="1" s="1"/>
  <c r="F37" i="1"/>
  <c r="C6" i="2"/>
  <c r="H34" i="1"/>
  <c r="F24" i="1" l="1"/>
  <c r="D24" i="1"/>
  <c r="G24" i="1"/>
  <c r="H23" i="1"/>
  <c r="H21" i="1"/>
  <c r="C7" i="2"/>
  <c r="C8" i="3"/>
  <c r="B29" i="1"/>
  <c r="F29" i="1"/>
  <c r="B5" i="2"/>
  <c r="B7" i="2" s="1"/>
  <c r="H22" i="1"/>
  <c r="D19" i="1"/>
  <c r="H19" i="1" s="1"/>
  <c r="G19" i="1"/>
  <c r="H20" i="1"/>
  <c r="B5" i="3"/>
  <c r="B8" i="3" s="1"/>
  <c r="H37" i="1"/>
  <c r="F38" i="1"/>
  <c r="H24" i="1" l="1"/>
  <c r="H29" i="1"/>
  <c r="F30" i="1"/>
  <c r="H30" i="1" s="1"/>
  <c r="H38" i="1"/>
  <c r="F40" i="1" l="1"/>
  <c r="H40" i="1" s="1"/>
</calcChain>
</file>

<file path=xl/sharedStrings.xml><?xml version="1.0" encoding="utf-8"?>
<sst xmlns="http://schemas.openxmlformats.org/spreadsheetml/2006/main" count="102" uniqueCount="72">
  <si>
    <t>Vehicle type</t>
  </si>
  <si>
    <t>Fuel excise duty</t>
  </si>
  <si>
    <t>Petrol</t>
  </si>
  <si>
    <t>Diesel</t>
  </si>
  <si>
    <t>Per litre</t>
  </si>
  <si>
    <t>Per year</t>
  </si>
  <si>
    <t>Fuel costs</t>
  </si>
  <si>
    <t>Petroleum or Engine Fuel Monitoring Levy</t>
  </si>
  <si>
    <t>Local Authorities Fuel Tax</t>
  </si>
  <si>
    <t>GST</t>
  </si>
  <si>
    <t>Petrol vehicle fuel consumption (litres/100km)</t>
  </si>
  <si>
    <t>Diesel vehicle fuel consumption (litres/100km)</t>
  </si>
  <si>
    <t>Total road user charges</t>
  </si>
  <si>
    <t>Total fuel costs</t>
  </si>
  <si>
    <t>Diesel ($)</t>
  </si>
  <si>
    <t>Petrol ($)</t>
  </si>
  <si>
    <t>Contribution to National Land Transport Fund</t>
  </si>
  <si>
    <t>ACC levy</t>
  </si>
  <si>
    <t>NZ Transport Agency</t>
  </si>
  <si>
    <t>Label</t>
  </si>
  <si>
    <t>Goods and Services Tax (GST)</t>
  </si>
  <si>
    <t>Petrol levy</t>
  </si>
  <si>
    <t>Annual licensing fee levy</t>
  </si>
  <si>
    <t>Total ACC paid</t>
  </si>
  <si>
    <t>Annual licensing fee</t>
  </si>
  <si>
    <t>Total NLTF fees paid</t>
  </si>
  <si>
    <t>Note 1: Total ACC levies</t>
  </si>
  <si>
    <t>RUC cost (inc GST)</t>
  </si>
  <si>
    <t>RUC cost (exc GST)</t>
  </si>
  <si>
    <t>GST on RUC</t>
  </si>
  <si>
    <t>Fuel tax rates</t>
  </si>
  <si>
    <t>RUC rates</t>
  </si>
  <si>
    <t>MVR fees</t>
  </si>
  <si>
    <t>Based on vehicle type and distance variables entered in first worksheet</t>
  </si>
  <si>
    <t>annual $</t>
  </si>
  <si>
    <t>Enter your estimated annual distance travelled</t>
  </si>
  <si>
    <t>Litres of fuel used per year</t>
  </si>
  <si>
    <t>Total costs</t>
  </si>
  <si>
    <t>Total licensing fee</t>
  </si>
  <si>
    <t>The following calculations are based on the above variables. Adjust the variables above to compare the costs for petrol versus diesel vehicles below.</t>
  </si>
  <si>
    <t>Distance travelled per year (kilometres)</t>
  </si>
  <si>
    <t>Petrol pump price ($ per litre)</t>
  </si>
  <si>
    <t>Diesel pump price ($ per litre)</t>
  </si>
  <si>
    <t>Fuel cost (cost of fuel, importer margin etc)</t>
  </si>
  <si>
    <t>Road user charges (RUC) costs</t>
  </si>
  <si>
    <t>Road user charges (RUC)</t>
  </si>
  <si>
    <t>For more information, please see the following page on the Ministry of Transport website:</t>
  </si>
  <si>
    <t>Enter the estimated fuel economies for the vehicles you wish to compare</t>
  </si>
  <si>
    <t>Difference ($)</t>
  </si>
  <si>
    <t>Positive number: petrol costs more
Negative number: diesel costs more</t>
  </si>
  <si>
    <t>GST rate</t>
  </si>
  <si>
    <t>Current GST</t>
  </si>
  <si>
    <t>Diesel vehicle users pay their entire ACC levies through the annual motor vehicle registration and licensing fee ('rego'), while petrol vehicle users pay through both the annual licensing fee, and a 9.9 cents per litre levy on every litre of petrol used. This combination of levies is set so that the average petrol vehicle user will pay roughly the same total annual ACC levies as a diesel vehicle user.</t>
  </si>
  <si>
    <t>ACC levies vary depending on vehicle type. Goods service vehicles pay more because on average they drive greater distances than standard cars, and have a higher risk rating. This is similar to the way the ACC levies for motorcycles are higher, due to the high accident rate and cost of motorcycle accidents.</t>
  </si>
  <si>
    <t>At the average fuel efficiency (~10l/100km) and distance travelled per year (~14,000km), a petrol vehicle user will contribute $756.83 to the NLTF, compared to the $688.72 contributed by the user of a vehicle subject to RUC. As a petrol vehicle user's contribution is directly proportional to the amount of fuel they use, the better the fuel efficiency of a petrol vehicle, the smaller contribution to the NLTF they will make. However, the purpose of the fuel excise duty system is not to incentivise fuel efficiency; it is to charge petrol vehicle users for their use of roads, and fuel excise duty is simply a proxy for this. The RUC system charges people directly for their road use based on distance travelled, but because it is more expensive to administer, RUC has not yet been extended to petrol vehicles.</t>
  </si>
  <si>
    <t>ACC Levy</t>
  </si>
  <si>
    <t>Band 1</t>
  </si>
  <si>
    <t>Band 2</t>
  </si>
  <si>
    <t>Band 3</t>
  </si>
  <si>
    <t>Band 4</t>
  </si>
  <si>
    <t>Vehicle band</t>
  </si>
  <si>
    <t>Petrol vehicles ACC levies rate</t>
  </si>
  <si>
    <t>Light Passenger Vehicle</t>
  </si>
  <si>
    <t>This calcuator only works for light passenger vehicles</t>
  </si>
  <si>
    <t>Petrol and diesel cost comparison calculator for light passenger vehicles</t>
  </si>
  <si>
    <t>Motor vehicle licence (annual)</t>
  </si>
  <si>
    <t>https://www.transport.govt.nz/land/road-user-charges-ruc-and-petrol-excise-duty-ped/light-petrol-vs-diesel/</t>
  </si>
  <si>
    <t xml:space="preserve">All revenue collected from fuel excise duty (charged on each litre of petrol), road user charges (paid on a per kilometre basis by non-petrol vehicle users), and $43.50 from each Annual Vehicle Licence, goes to the National Land Transport Fund (NLTF). The NLTF is used to fund the National Land Transport Programme (NLTP). This programme focuses on building and maintaining New Zealand's transport network. </t>
  </si>
  <si>
    <t xml:space="preserve">Note 2: Total National Land Transport Fund </t>
  </si>
  <si>
    <t>Note 2: Total NLTF contribution</t>
  </si>
  <si>
    <r>
      <t xml:space="preserve">This spreadsheet calculates the costs of running a light passenger vehicle that are related to government taxes and levies applicable to light petrol and diesel passenger vehicles (3.5 tonnes and less). It does not include the 10 cent per litre regional fuel tax in Auckland that applies to both petrol and diesel. It does not include other running costs such as the vehicle itself, vehicle maintenance, insurance or warrant of fitness checks. </t>
    </r>
    <r>
      <rPr>
        <b/>
        <sz val="10"/>
        <color theme="1"/>
        <rFont val="Arial"/>
        <family val="2"/>
      </rPr>
      <t>Use the cells below to enter current petrol/diesel prices, fuel economies, and your annual travel distance.</t>
    </r>
  </si>
  <si>
    <r>
      <t xml:space="preserve">Enter the current pump prices for petrol and diesel. For current petrol prices, see </t>
    </r>
    <r>
      <rPr>
        <b/>
        <u/>
        <sz val="8"/>
        <color theme="1"/>
        <rFont val="Arial"/>
        <family val="2"/>
      </rPr>
      <t>www.pricewatch.co.nz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</si>
</sst>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4" formatCode="_-&quot;$&quot;* #,##0.00_-;\-&quot;$&quot;* #,##0.00_-;_-&quot;$&quot;* &quot;-&quot;??_-;_-@_-"/>
    <numFmt numFmtId="43" formatCode="_-* #,##0.00_-;\-* #,##0.00_-;_-* &quot;-&quot;??_-;_-@_-"/>
    <numFmt numFmtId="164" formatCode="0.000"/>
    <numFmt numFmtId="165" formatCode="&quot;$&quot;0.000"/>
    <numFmt numFmtId="166" formatCode="0.0\ &quot;l/100km&quot;"/>
    <numFmt numFmtId="167" formatCode="#,##0\ &quot;km&quot;"/>
    <numFmt numFmtId="168" formatCode="#,##0.00_);[Red]\(#,##0.00\)"/>
    <numFmt numFmtId="169" formatCode="&quot;$&quot;#,##0.00_);[Red]&quot;$&quot;\(#,##0.00\)"/>
  </numFmts>
  <fonts count="10" x14ac:knownFonts="1">
    <font>
      <sz val="10"/>
      <color theme="1"/>
      <name val="Arial"/>
      <family val="2"/>
    </font>
    <font>
      <sz val="10"/>
      <color theme="1"/>
      <name val="Arial"/>
      <family val="2"/>
    </font>
    <font>
      <u/>
      <sz val="10"/>
      <color theme="10"/>
      <name val="Arial"/>
      <family val="2"/>
    </font>
    <font>
      <b/>
      <sz val="10"/>
      <color theme="1"/>
      <name val="Arial"/>
      <family val="2"/>
    </font>
    <font>
      <b/>
      <u/>
      <sz val="10"/>
      <color theme="1"/>
      <name val="Arial"/>
      <family val="2"/>
    </font>
    <font>
      <u/>
      <sz val="10"/>
      <color theme="1"/>
      <name val="Arial"/>
      <family val="2"/>
    </font>
    <font>
      <b/>
      <sz val="16"/>
      <color theme="1"/>
      <name val="Arial"/>
      <family val="2"/>
    </font>
    <font>
      <i/>
      <sz val="10"/>
      <color theme="1"/>
      <name val="Arial"/>
      <family val="2"/>
    </font>
    <font>
      <sz val="8"/>
      <color theme="1"/>
      <name val="Arial"/>
      <family val="2"/>
    </font>
    <font>
      <b/>
      <u/>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s>
  <borders count="2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30">
    <xf numFmtId="0" fontId="0" fillId="0" borderId="0" xfId="0"/>
    <xf numFmtId="0" fontId="3" fillId="0" borderId="0" xfId="0" applyFont="1"/>
    <xf numFmtId="2" fontId="0" fillId="0" borderId="0" xfId="0" applyNumberFormat="1"/>
    <xf numFmtId="0" fontId="0" fillId="2" borderId="0" xfId="0" applyFill="1"/>
    <xf numFmtId="0" fontId="4" fillId="2" borderId="0" xfId="0" applyFont="1" applyFill="1"/>
    <xf numFmtId="0" fontId="5" fillId="2" borderId="0" xfId="0" applyFont="1" applyFill="1"/>
    <xf numFmtId="0" fontId="2" fillId="2" borderId="0" xfId="3" applyFill="1" applyAlignment="1" applyProtection="1"/>
    <xf numFmtId="0" fontId="0" fillId="3" borderId="0" xfId="0" applyFill="1" applyAlignment="1">
      <alignment horizontal="left" vertical="center"/>
    </xf>
    <xf numFmtId="0" fontId="0" fillId="4" borderId="0" xfId="0" applyFill="1" applyAlignment="1">
      <alignment horizontal="left" vertical="center"/>
    </xf>
    <xf numFmtId="0" fontId="3" fillId="4" borderId="0" xfId="0" applyFont="1" applyFill="1"/>
    <xf numFmtId="0" fontId="0" fillId="4" borderId="0" xfId="0" applyFill="1"/>
    <xf numFmtId="0" fontId="3" fillId="3" borderId="0" xfId="0" applyFont="1" applyFill="1"/>
    <xf numFmtId="0" fontId="0" fillId="3" borderId="0" xfId="0" applyFill="1"/>
    <xf numFmtId="0" fontId="0" fillId="0" borderId="0" xfId="0" applyFill="1"/>
    <xf numFmtId="0" fontId="3" fillId="0" borderId="0" xfId="0" applyFont="1" applyFill="1"/>
    <xf numFmtId="0" fontId="0" fillId="4" borderId="1" xfId="0" applyFill="1" applyBorder="1"/>
    <xf numFmtId="0" fontId="0" fillId="3" borderId="1" xfId="0" applyFill="1" applyBorder="1"/>
    <xf numFmtId="0" fontId="0" fillId="2" borderId="0" xfId="0" applyFill="1" applyBorder="1"/>
    <xf numFmtId="0" fontId="0" fillId="2" borderId="2" xfId="0" applyFill="1" applyBorder="1"/>
    <xf numFmtId="43" fontId="0" fillId="4" borderId="0" xfId="0" applyNumberFormat="1" applyFill="1" applyBorder="1" applyAlignment="1">
      <alignment horizontal="right"/>
    </xf>
    <xf numFmtId="43" fontId="0" fillId="4" borderId="2" xfId="0" applyNumberFormat="1" applyFill="1" applyBorder="1" applyAlignment="1">
      <alignment horizontal="right"/>
    </xf>
    <xf numFmtId="43" fontId="0" fillId="3" borderId="0" xfId="0" applyNumberFormat="1" applyFill="1" applyBorder="1" applyAlignment="1">
      <alignment horizontal="right"/>
    </xf>
    <xf numFmtId="43" fontId="0" fillId="3" borderId="2" xfId="0" applyNumberFormat="1" applyFill="1" applyBorder="1" applyAlignment="1">
      <alignment horizontal="right"/>
    </xf>
    <xf numFmtId="43" fontId="0" fillId="3" borderId="1" xfId="0" applyNumberFormat="1" applyFill="1" applyBorder="1" applyAlignment="1">
      <alignment horizontal="right"/>
    </xf>
    <xf numFmtId="43" fontId="0" fillId="3" borderId="3" xfId="0" applyNumberFormat="1" applyFill="1" applyBorder="1" applyAlignment="1">
      <alignment horizontal="right"/>
    </xf>
    <xf numFmtId="43" fontId="0" fillId="2" borderId="0" xfId="0" applyNumberFormat="1" applyFill="1" applyBorder="1" applyAlignment="1">
      <alignment horizontal="center"/>
    </xf>
    <xf numFmtId="43" fontId="0" fillId="2" borderId="2" xfId="0" applyNumberFormat="1" applyFill="1" applyBorder="1" applyAlignment="1">
      <alignment horizontal="center"/>
    </xf>
    <xf numFmtId="43" fontId="0" fillId="2" borderId="0" xfId="0" applyNumberFormat="1" applyFill="1" applyBorder="1" applyAlignment="1">
      <alignment horizontal="right"/>
    </xf>
    <xf numFmtId="43" fontId="0" fillId="2" borderId="2" xfId="0" applyNumberFormat="1" applyFill="1" applyBorder="1" applyAlignment="1">
      <alignment horizontal="right"/>
    </xf>
    <xf numFmtId="43" fontId="0" fillId="4" borderId="3" xfId="0" applyNumberFormat="1" applyFill="1" applyBorder="1" applyAlignment="1">
      <alignment horizontal="right"/>
    </xf>
    <xf numFmtId="43" fontId="0" fillId="4" borderId="1" xfId="0" applyNumberFormat="1" applyFill="1" applyBorder="1" applyAlignment="1">
      <alignment horizontal="right"/>
    </xf>
    <xf numFmtId="0" fontId="3" fillId="4" borderId="4" xfId="0" applyFont="1" applyFill="1" applyBorder="1"/>
    <xf numFmtId="0" fontId="3" fillId="2" borderId="0" xfId="0" applyFont="1" applyFill="1" applyBorder="1" applyAlignment="1">
      <alignment horizontal="center"/>
    </xf>
    <xf numFmtId="0" fontId="3" fillId="2" borderId="2" xfId="0" applyFont="1" applyFill="1" applyBorder="1" applyAlignment="1">
      <alignment horizontal="center"/>
    </xf>
    <xf numFmtId="0" fontId="3" fillId="2" borderId="0" xfId="0" applyFont="1" applyFill="1" applyAlignment="1">
      <alignment horizontal="center"/>
    </xf>
    <xf numFmtId="0" fontId="6" fillId="2" borderId="0" xfId="0" applyFont="1" applyFill="1" applyAlignment="1">
      <alignment horizontal="center" vertical="center"/>
    </xf>
    <xf numFmtId="0" fontId="0" fillId="2" borderId="0" xfId="0" applyFill="1" applyAlignment="1">
      <alignment horizontal="left" vertical="top" wrapText="1"/>
    </xf>
    <xf numFmtId="0" fontId="3" fillId="0" borderId="0" xfId="0" applyFont="1" applyAlignment="1">
      <alignment horizontal="center"/>
    </xf>
    <xf numFmtId="0" fontId="7" fillId="2" borderId="0" xfId="0" applyFont="1" applyFill="1"/>
    <xf numFmtId="0" fontId="7" fillId="2" borderId="0" xfId="0" applyFont="1" applyFill="1" applyAlignment="1">
      <alignment horizontal="left"/>
    </xf>
    <xf numFmtId="0" fontId="3" fillId="2" borderId="0" xfId="0" applyFont="1" applyFill="1" applyAlignment="1"/>
    <xf numFmtId="43" fontId="1" fillId="2" borderId="0" xfId="1" applyNumberFormat="1" applyFont="1" applyFill="1"/>
    <xf numFmtId="164" fontId="0" fillId="2" borderId="0" xfId="0" applyNumberFormat="1" applyFill="1"/>
    <xf numFmtId="2" fontId="0" fillId="2" borderId="0" xfId="0" applyNumberFormat="1" applyFill="1"/>
    <xf numFmtId="0" fontId="3" fillId="2" borderId="0" xfId="0" applyFont="1" applyFill="1"/>
    <xf numFmtId="44" fontId="3" fillId="2" borderId="0" xfId="2" applyFont="1" applyFill="1"/>
    <xf numFmtId="0" fontId="0" fillId="2" borderId="0" xfId="0" applyFill="1" applyAlignment="1">
      <alignment wrapText="1"/>
    </xf>
    <xf numFmtId="0" fontId="0" fillId="2" borderId="0" xfId="0" applyFill="1" applyAlignment="1">
      <alignment vertical="top" wrapText="1"/>
    </xf>
    <xf numFmtId="43" fontId="1" fillId="2" borderId="0" xfId="1" applyFont="1" applyFill="1"/>
    <xf numFmtId="0" fontId="3" fillId="2" borderId="5" xfId="0" applyFont="1" applyFill="1" applyBorder="1" applyAlignment="1">
      <alignment horizontal="center"/>
    </xf>
    <xf numFmtId="0" fontId="0" fillId="2" borderId="5" xfId="0" applyFill="1" applyBorder="1"/>
    <xf numFmtId="43" fontId="0" fillId="4" borderId="5" xfId="0" applyNumberFormat="1" applyFill="1" applyBorder="1" applyAlignment="1">
      <alignment horizontal="right"/>
    </xf>
    <xf numFmtId="43" fontId="0" fillId="3" borderId="5" xfId="0" applyNumberFormat="1" applyFill="1" applyBorder="1" applyAlignment="1">
      <alignment horizontal="right"/>
    </xf>
    <xf numFmtId="43" fontId="0" fillId="3" borderId="6" xfId="0" applyNumberFormat="1" applyFill="1" applyBorder="1" applyAlignment="1">
      <alignment horizontal="right"/>
    </xf>
    <xf numFmtId="44" fontId="3" fillId="4" borderId="5" xfId="2" applyFont="1" applyFill="1" applyBorder="1" applyAlignment="1">
      <alignment horizontal="right"/>
    </xf>
    <xf numFmtId="43" fontId="0" fillId="2" borderId="5" xfId="0" applyNumberFormat="1" applyFill="1" applyBorder="1" applyAlignment="1">
      <alignment horizontal="center"/>
    </xf>
    <xf numFmtId="43" fontId="0" fillId="2" borderId="5" xfId="0" applyNumberFormat="1" applyFill="1" applyBorder="1" applyAlignment="1">
      <alignment horizontal="right"/>
    </xf>
    <xf numFmtId="43" fontId="0" fillId="4" borderId="5" xfId="0" applyNumberFormat="1" applyFont="1" applyFill="1" applyBorder="1" applyAlignment="1">
      <alignment horizontal="right"/>
    </xf>
    <xf numFmtId="43" fontId="0" fillId="3" borderId="5" xfId="0" applyNumberFormat="1" applyFont="1" applyFill="1" applyBorder="1" applyAlignment="1">
      <alignment horizontal="right"/>
    </xf>
    <xf numFmtId="43" fontId="0" fillId="4" borderId="6" xfId="0" applyNumberFormat="1" applyFont="1" applyFill="1" applyBorder="1" applyAlignment="1">
      <alignment horizontal="right"/>
    </xf>
    <xf numFmtId="44" fontId="3" fillId="3" borderId="5" xfId="2" applyFont="1" applyFill="1" applyBorder="1" applyAlignment="1">
      <alignment horizontal="right"/>
    </xf>
    <xf numFmtId="44" fontId="3" fillId="4" borderId="7" xfId="2" applyFont="1" applyFill="1" applyBorder="1" applyAlignment="1">
      <alignment horizontal="right"/>
    </xf>
    <xf numFmtId="0" fontId="0" fillId="2" borderId="6" xfId="0" applyFill="1" applyBorder="1"/>
    <xf numFmtId="0" fontId="0" fillId="2" borderId="1" xfId="0" applyFill="1" applyBorder="1"/>
    <xf numFmtId="0" fontId="0" fillId="2" borderId="3" xfId="0" applyFill="1" applyBorder="1"/>
    <xf numFmtId="0" fontId="0" fillId="2" borderId="0" xfId="0" applyFill="1" applyProtection="1"/>
    <xf numFmtId="0" fontId="8" fillId="2" borderId="0" xfId="0" applyFont="1" applyFill="1" applyBorder="1" applyAlignment="1">
      <alignment horizontal="left" wrapText="1"/>
    </xf>
    <xf numFmtId="0" fontId="8" fillId="2" borderId="0" xfId="0" applyFont="1" applyFill="1" applyBorder="1" applyAlignment="1">
      <alignment horizontal="left" vertical="center" wrapText="1"/>
    </xf>
    <xf numFmtId="0" fontId="8" fillId="2" borderId="0" xfId="0" applyFont="1" applyFill="1" applyBorder="1" applyAlignment="1" applyProtection="1">
      <alignment wrapText="1"/>
    </xf>
    <xf numFmtId="168" fontId="0" fillId="4" borderId="5" xfId="0" applyNumberFormat="1" applyFill="1" applyBorder="1" applyAlignment="1">
      <alignment horizontal="right"/>
    </xf>
    <xf numFmtId="168" fontId="0" fillId="4" borderId="2" xfId="0" applyNumberFormat="1" applyFill="1" applyBorder="1" applyAlignment="1">
      <alignment horizontal="right"/>
    </xf>
    <xf numFmtId="168" fontId="0" fillId="3" borderId="5" xfId="0" applyNumberFormat="1" applyFill="1" applyBorder="1" applyAlignment="1">
      <alignment horizontal="right"/>
    </xf>
    <xf numFmtId="168" fontId="0" fillId="3" borderId="2" xfId="0" applyNumberFormat="1" applyFill="1" applyBorder="1" applyAlignment="1">
      <alignment horizontal="right"/>
    </xf>
    <xf numFmtId="168" fontId="0" fillId="3" borderId="6" xfId="0" applyNumberFormat="1" applyFill="1" applyBorder="1" applyAlignment="1">
      <alignment horizontal="right"/>
    </xf>
    <xf numFmtId="168" fontId="0" fillId="3" borderId="3" xfId="0" applyNumberFormat="1" applyFill="1" applyBorder="1" applyAlignment="1">
      <alignment horizontal="right"/>
    </xf>
    <xf numFmtId="168" fontId="0" fillId="4" borderId="5" xfId="0" applyNumberFormat="1" applyFont="1" applyFill="1" applyBorder="1" applyAlignment="1">
      <alignment horizontal="right"/>
    </xf>
    <xf numFmtId="168" fontId="0" fillId="3" borderId="5" xfId="0" applyNumberFormat="1" applyFont="1" applyFill="1" applyBorder="1" applyAlignment="1">
      <alignment horizontal="right"/>
    </xf>
    <xf numFmtId="168" fontId="0" fillId="4" borderId="6" xfId="0" applyNumberFormat="1" applyFont="1" applyFill="1" applyBorder="1" applyAlignment="1">
      <alignment horizontal="right"/>
    </xf>
    <xf numFmtId="168" fontId="0" fillId="4" borderId="3" xfId="0" applyNumberFormat="1" applyFill="1" applyBorder="1" applyAlignment="1">
      <alignment horizontal="right"/>
    </xf>
    <xf numFmtId="169" fontId="3" fillId="4" borderId="2" xfId="2" applyNumberFormat="1" applyFont="1" applyFill="1" applyBorder="1" applyAlignment="1">
      <alignment horizontal="right"/>
    </xf>
    <xf numFmtId="169" fontId="3" fillId="4" borderId="5" xfId="2" applyNumberFormat="1" applyFont="1" applyFill="1" applyBorder="1" applyAlignment="1">
      <alignment horizontal="right"/>
    </xf>
    <xf numFmtId="169" fontId="3" fillId="4" borderId="0" xfId="2" applyNumberFormat="1" applyFont="1" applyFill="1" applyBorder="1" applyAlignment="1">
      <alignment horizontal="right"/>
    </xf>
    <xf numFmtId="169" fontId="3" fillId="3" borderId="0" xfId="2" applyNumberFormat="1" applyFont="1" applyFill="1" applyBorder="1" applyAlignment="1">
      <alignment horizontal="right"/>
    </xf>
    <xf numFmtId="169" fontId="3" fillId="4" borderId="4" xfId="2" applyNumberFormat="1" applyFont="1" applyFill="1" applyBorder="1" applyAlignment="1">
      <alignment horizontal="right"/>
    </xf>
    <xf numFmtId="169" fontId="3" fillId="3" borderId="2" xfId="2" applyNumberFormat="1" applyFont="1" applyFill="1" applyBorder="1" applyAlignment="1">
      <alignment horizontal="right"/>
    </xf>
    <xf numFmtId="169" fontId="3" fillId="4" borderId="8" xfId="2" applyNumberFormat="1" applyFont="1" applyFill="1" applyBorder="1" applyAlignment="1">
      <alignment horizontal="right"/>
    </xf>
    <xf numFmtId="9" fontId="1" fillId="0" borderId="0" xfId="4" applyFont="1"/>
    <xf numFmtId="0" fontId="2" fillId="2" borderId="0" xfId="3" applyFill="1" applyAlignment="1" applyProtection="1">
      <protection locked="0"/>
    </xf>
    <xf numFmtId="0" fontId="2" fillId="0" borderId="0" xfId="3" applyAlignment="1" applyProtection="1">
      <protection locked="0"/>
    </xf>
    <xf numFmtId="43" fontId="0" fillId="0" borderId="0" xfId="0" applyNumberFormat="1"/>
    <xf numFmtId="0" fontId="8" fillId="2" borderId="0" xfId="0" applyFont="1" applyFill="1" applyAlignment="1">
      <alignment horizontal="left" wrapText="1"/>
    </xf>
    <xf numFmtId="0" fontId="2" fillId="2" borderId="0" xfId="3" applyFill="1" applyAlignment="1" applyProtection="1">
      <alignment horizontal="left" wrapText="1"/>
    </xf>
    <xf numFmtId="0" fontId="0" fillId="0" borderId="0" xfId="0" applyAlignment="1">
      <alignment wrapText="1"/>
    </xf>
    <xf numFmtId="8" fontId="0" fillId="0" borderId="0" xfId="0" applyNumberFormat="1"/>
    <xf numFmtId="0" fontId="8" fillId="0" borderId="9" xfId="0" applyFont="1" applyBorder="1" applyAlignment="1" applyProtection="1">
      <alignment wrapText="1"/>
    </xf>
    <xf numFmtId="0" fontId="8" fillId="0" borderId="10" xfId="0" applyFont="1" applyBorder="1" applyAlignment="1" applyProtection="1">
      <alignment wrapText="1"/>
    </xf>
    <xf numFmtId="0" fontId="8" fillId="0" borderId="1" xfId="0" applyFont="1" applyBorder="1" applyAlignment="1" applyProtection="1">
      <alignment wrapText="1"/>
    </xf>
    <xf numFmtId="0" fontId="8" fillId="0" borderId="3" xfId="0" applyFont="1" applyBorder="1" applyAlignment="1" applyProtection="1">
      <alignment wrapText="1"/>
    </xf>
    <xf numFmtId="0" fontId="6" fillId="2" borderId="0" xfId="0" applyFont="1" applyFill="1" applyAlignment="1">
      <alignment horizontal="center" vertical="center" wrapText="1"/>
    </xf>
    <xf numFmtId="0" fontId="0" fillId="2" borderId="0" xfId="0" applyFill="1" applyAlignment="1">
      <alignment horizontal="left" vertical="top" wrapText="1"/>
    </xf>
    <xf numFmtId="0" fontId="3" fillId="2" borderId="15" xfId="0" applyFont="1" applyFill="1" applyBorder="1" applyAlignment="1">
      <alignment horizontal="center"/>
    </xf>
    <xf numFmtId="0" fontId="3" fillId="2" borderId="10" xfId="0" applyFont="1" applyFill="1" applyBorder="1" applyAlignment="1">
      <alignment horizontal="center"/>
    </xf>
    <xf numFmtId="0" fontId="3" fillId="0" borderId="0" xfId="0" applyFont="1" applyAlignment="1">
      <alignment horizontal="center"/>
    </xf>
    <xf numFmtId="165" fontId="0" fillId="4" borderId="16" xfId="0" applyNumberFormat="1" applyFill="1" applyBorder="1" applyAlignment="1" applyProtection="1">
      <alignment horizontal="center" vertical="center"/>
      <protection locked="0"/>
    </xf>
    <xf numFmtId="165" fontId="0" fillId="4" borderId="17" xfId="0" applyNumberFormat="1" applyFill="1" applyBorder="1" applyAlignment="1" applyProtection="1">
      <alignment horizontal="center" vertical="center"/>
      <protection locked="0"/>
    </xf>
    <xf numFmtId="165" fontId="0" fillId="3" borderId="18" xfId="0" applyNumberFormat="1" applyFill="1" applyBorder="1" applyAlignment="1" applyProtection="1">
      <alignment horizontal="center" vertical="center"/>
      <protection locked="0"/>
    </xf>
    <xf numFmtId="165" fontId="0" fillId="3" borderId="19" xfId="0" applyNumberFormat="1" applyFill="1" applyBorder="1" applyAlignment="1" applyProtection="1">
      <alignment horizontal="center" vertical="center"/>
      <protection locked="0"/>
    </xf>
    <xf numFmtId="0" fontId="0" fillId="4" borderId="18" xfId="0" applyFill="1" applyBorder="1" applyAlignment="1" applyProtection="1">
      <alignment horizontal="center" vertical="center"/>
      <protection locked="0"/>
    </xf>
    <xf numFmtId="0" fontId="0" fillId="4" borderId="19" xfId="0" applyFill="1" applyBorder="1" applyAlignment="1" applyProtection="1">
      <alignment horizontal="center" vertical="center"/>
      <protection locked="0"/>
    </xf>
    <xf numFmtId="0" fontId="8" fillId="2" borderId="5" xfId="0" applyFont="1" applyFill="1" applyBorder="1" applyAlignment="1">
      <alignment horizontal="center" wrapText="1"/>
    </xf>
    <xf numFmtId="0" fontId="8" fillId="2" borderId="2" xfId="0" applyFont="1" applyFill="1" applyBorder="1" applyAlignment="1">
      <alignment horizontal="center" wrapText="1"/>
    </xf>
    <xf numFmtId="0" fontId="3" fillId="2" borderId="9" xfId="0" applyFont="1" applyFill="1" applyBorder="1" applyAlignment="1">
      <alignment horizontal="center"/>
    </xf>
    <xf numFmtId="0" fontId="0" fillId="0" borderId="0" xfId="0" applyFill="1" applyAlignment="1">
      <alignment horizontal="center" vertical="center"/>
    </xf>
    <xf numFmtId="0" fontId="8" fillId="2" borderId="11" xfId="0" applyFont="1" applyFill="1" applyBorder="1" applyAlignment="1">
      <alignment horizontal="left" wrapText="1"/>
    </xf>
    <xf numFmtId="0" fontId="8" fillId="2" borderId="12" xfId="0" applyFont="1" applyFill="1" applyBorder="1" applyAlignment="1">
      <alignment horizontal="left"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0" xfId="0" applyFont="1" applyFill="1" applyAlignment="1">
      <alignment horizontal="left" wrapText="1"/>
    </xf>
    <xf numFmtId="167" fontId="0" fillId="3" borderId="13" xfId="0" applyNumberFormat="1" applyFill="1" applyBorder="1" applyAlignment="1" applyProtection="1">
      <alignment horizontal="center" vertical="center"/>
      <protection locked="0"/>
    </xf>
    <xf numFmtId="167" fontId="0" fillId="3" borderId="14" xfId="0" applyNumberFormat="1" applyFill="1" applyBorder="1" applyAlignment="1" applyProtection="1">
      <alignment horizontal="center" vertical="center"/>
      <protection locked="0"/>
    </xf>
    <xf numFmtId="166" fontId="0" fillId="3" borderId="13" xfId="0" applyNumberFormat="1" applyFill="1" applyBorder="1" applyAlignment="1" applyProtection="1">
      <alignment horizontal="center" vertical="center"/>
      <protection locked="0"/>
    </xf>
    <xf numFmtId="166" fontId="0" fillId="3" borderId="14" xfId="0" applyNumberFormat="1" applyFill="1" applyBorder="1" applyAlignment="1" applyProtection="1">
      <alignment horizontal="center" vertical="center"/>
      <protection locked="0"/>
    </xf>
    <xf numFmtId="166" fontId="0" fillId="4" borderId="13" xfId="0" applyNumberFormat="1" applyFill="1" applyBorder="1" applyAlignment="1" applyProtection="1">
      <alignment horizontal="center" vertical="center"/>
      <protection locked="0"/>
    </xf>
    <xf numFmtId="166" fontId="0" fillId="4" borderId="14" xfId="0" applyNumberFormat="1" applyFill="1" applyBorder="1" applyAlignment="1" applyProtection="1">
      <alignment horizontal="center" vertical="center"/>
      <protection locked="0"/>
    </xf>
    <xf numFmtId="0" fontId="0" fillId="2" borderId="0" xfId="0" applyFill="1" applyAlignment="1">
      <alignment horizontal="left" wrapText="1"/>
    </xf>
    <xf numFmtId="0" fontId="2" fillId="2" borderId="0" xfId="3" applyFill="1" applyAlignment="1" applyProtection="1">
      <alignment horizontal="left"/>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ort.govt.nz/land/road-user-charges-ruc-and-petrol-excise-duty-ped/light-petrol-vs-diese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6"/>
  <sheetViews>
    <sheetView tabSelected="1" zoomScale="85" zoomScaleNormal="85" workbookViewId="0">
      <selection activeCell="B3" sqref="B3:F3"/>
    </sheetView>
  </sheetViews>
  <sheetFormatPr defaultColWidth="0" defaultRowHeight="12.5" zeroHeight="1" x14ac:dyDescent="0.25"/>
  <cols>
    <col min="1" max="1" width="1.26953125" style="3" customWidth="1"/>
    <col min="2" max="2" width="43.7265625" customWidth="1"/>
    <col min="3" max="6" width="11.453125" customWidth="1"/>
    <col min="7" max="8" width="13.7265625" customWidth="1"/>
    <col min="9" max="9" width="1.26953125" customWidth="1"/>
    <col min="10" max="16384" width="9.1796875" hidden="1"/>
  </cols>
  <sheetData>
    <row r="1" spans="2:9" ht="6.75" customHeight="1" x14ac:dyDescent="0.25">
      <c r="B1" s="3"/>
      <c r="C1" s="3"/>
      <c r="D1" s="3"/>
      <c r="E1" s="3"/>
      <c r="F1" s="3"/>
      <c r="G1" s="3"/>
      <c r="H1" s="3"/>
      <c r="I1" s="3"/>
    </row>
    <row r="2" spans="2:9" s="3" customFormat="1" ht="39.75" customHeight="1" x14ac:dyDescent="0.25">
      <c r="B2" s="98" t="s">
        <v>64</v>
      </c>
      <c r="C2" s="98"/>
      <c r="D2" s="98"/>
      <c r="E2" s="98"/>
      <c r="F2" s="98"/>
      <c r="G2" s="35"/>
      <c r="H2" s="35"/>
    </row>
    <row r="3" spans="2:9" s="3" customFormat="1" ht="69.5" customHeight="1" thickBot="1" x14ac:dyDescent="0.3">
      <c r="B3" s="99" t="s">
        <v>70</v>
      </c>
      <c r="C3" s="99"/>
      <c r="D3" s="99"/>
      <c r="E3" s="99"/>
      <c r="F3" s="99"/>
      <c r="G3" s="36"/>
      <c r="H3" s="36"/>
    </row>
    <row r="4" spans="2:9" ht="25.5" customHeight="1" thickBot="1" x14ac:dyDescent="0.3">
      <c r="B4" s="8" t="s">
        <v>41</v>
      </c>
      <c r="C4" s="103">
        <v>1.99</v>
      </c>
      <c r="D4" s="104"/>
      <c r="E4" s="94" t="s">
        <v>71</v>
      </c>
      <c r="F4" s="95"/>
      <c r="G4" s="68"/>
      <c r="H4" s="68"/>
      <c r="I4" s="3"/>
    </row>
    <row r="5" spans="2:9" ht="25.5" customHeight="1" thickBot="1" x14ac:dyDescent="0.3">
      <c r="B5" s="7" t="s">
        <v>42</v>
      </c>
      <c r="C5" s="105">
        <v>1.1499999999999999</v>
      </c>
      <c r="D5" s="106"/>
      <c r="E5" s="96"/>
      <c r="F5" s="97"/>
      <c r="G5" s="68"/>
      <c r="H5" s="68"/>
      <c r="I5" s="3"/>
    </row>
    <row r="6" spans="2:9" ht="25.5" customHeight="1" thickBot="1" x14ac:dyDescent="0.3">
      <c r="B6" s="8" t="s">
        <v>0</v>
      </c>
      <c r="C6" s="107" t="s">
        <v>62</v>
      </c>
      <c r="D6" s="108"/>
      <c r="E6" s="113" t="s">
        <v>63</v>
      </c>
      <c r="F6" s="114"/>
      <c r="G6" s="66"/>
      <c r="H6" s="66"/>
      <c r="I6" s="3"/>
    </row>
    <row r="7" spans="2:9" ht="25.5" customHeight="1" thickBot="1" x14ac:dyDescent="0.3">
      <c r="B7" s="7" t="s">
        <v>10</v>
      </c>
      <c r="C7" s="124">
        <v>7.1</v>
      </c>
      <c r="D7" s="125"/>
      <c r="E7" s="115" t="s">
        <v>47</v>
      </c>
      <c r="F7" s="116"/>
      <c r="G7" s="67"/>
      <c r="H7" s="67"/>
      <c r="I7" s="3"/>
    </row>
    <row r="8" spans="2:9" ht="25.5" customHeight="1" thickBot="1" x14ac:dyDescent="0.3">
      <c r="B8" s="8" t="s">
        <v>11</v>
      </c>
      <c r="C8" s="126">
        <v>4.5</v>
      </c>
      <c r="D8" s="127"/>
      <c r="E8" s="117"/>
      <c r="F8" s="118"/>
      <c r="G8" s="67"/>
      <c r="H8" s="67"/>
      <c r="I8" s="3"/>
    </row>
    <row r="9" spans="2:9" ht="25.5" customHeight="1" thickBot="1" x14ac:dyDescent="0.3">
      <c r="B9" s="7" t="s">
        <v>40</v>
      </c>
      <c r="C9" s="122">
        <v>10000</v>
      </c>
      <c r="D9" s="123"/>
      <c r="E9" s="119" t="s">
        <v>35</v>
      </c>
      <c r="F9" s="120"/>
      <c r="G9" s="67"/>
      <c r="H9" s="67"/>
      <c r="I9" s="3"/>
    </row>
    <row r="10" spans="2:9" x14ac:dyDescent="0.25">
      <c r="B10" s="121" t="s">
        <v>39</v>
      </c>
      <c r="C10" s="121"/>
      <c r="D10" s="121"/>
      <c r="E10" s="121"/>
      <c r="F10" s="121"/>
      <c r="G10" s="3"/>
      <c r="H10" s="3"/>
      <c r="I10" s="3"/>
    </row>
    <row r="11" spans="2:9" x14ac:dyDescent="0.25">
      <c r="B11" s="121"/>
      <c r="C11" s="121"/>
      <c r="D11" s="121"/>
      <c r="E11" s="121"/>
      <c r="F11" s="121"/>
      <c r="G11" s="3"/>
      <c r="H11" s="3"/>
      <c r="I11" s="3"/>
    </row>
    <row r="12" spans="2:9" hidden="1" x14ac:dyDescent="0.25">
      <c r="B12" s="90"/>
      <c r="C12" s="90"/>
      <c r="D12" s="90"/>
      <c r="E12" s="90"/>
      <c r="F12" s="90"/>
      <c r="G12" s="3"/>
      <c r="H12" s="3"/>
      <c r="I12" s="3"/>
    </row>
    <row r="13" spans="2:9" hidden="1" x14ac:dyDescent="0.25">
      <c r="B13" s="90"/>
      <c r="C13" s="91"/>
      <c r="D13" s="90"/>
      <c r="E13" s="90"/>
      <c r="F13" s="90"/>
      <c r="G13" s="3"/>
      <c r="H13" s="3"/>
      <c r="I13" s="3"/>
    </row>
    <row r="14" spans="2:9" x14ac:dyDescent="0.25">
      <c r="B14" s="90"/>
      <c r="C14" s="90"/>
      <c r="D14" s="90"/>
      <c r="E14" s="90"/>
      <c r="F14" s="90"/>
      <c r="G14" s="3"/>
      <c r="H14" s="3"/>
      <c r="I14" s="3"/>
    </row>
    <row r="15" spans="2:9" ht="13" x14ac:dyDescent="0.3">
      <c r="B15" s="4"/>
      <c r="C15" s="100" t="s">
        <v>15</v>
      </c>
      <c r="D15" s="111"/>
      <c r="E15" s="100" t="s">
        <v>14</v>
      </c>
      <c r="F15" s="101"/>
      <c r="G15" s="100" t="s">
        <v>48</v>
      </c>
      <c r="H15" s="101"/>
      <c r="I15" s="3"/>
    </row>
    <row r="16" spans="2:9" ht="13" x14ac:dyDescent="0.3">
      <c r="B16" s="4"/>
      <c r="C16" s="49" t="s">
        <v>4</v>
      </c>
      <c r="D16" s="32" t="s">
        <v>5</v>
      </c>
      <c r="E16" s="49" t="s">
        <v>4</v>
      </c>
      <c r="F16" s="33" t="s">
        <v>5</v>
      </c>
      <c r="G16" s="49" t="s">
        <v>4</v>
      </c>
      <c r="H16" s="33" t="s">
        <v>5</v>
      </c>
      <c r="I16" s="3"/>
    </row>
    <row r="17" spans="2:9" ht="12.75" customHeight="1" x14ac:dyDescent="0.3">
      <c r="B17" s="4"/>
      <c r="C17" s="49"/>
      <c r="D17" s="32"/>
      <c r="E17" s="49"/>
      <c r="F17" s="33"/>
      <c r="G17" s="109" t="s">
        <v>49</v>
      </c>
      <c r="H17" s="110"/>
      <c r="I17" s="3"/>
    </row>
    <row r="18" spans="2:9" x14ac:dyDescent="0.25">
      <c r="B18" s="5" t="s">
        <v>6</v>
      </c>
      <c r="C18" s="50"/>
      <c r="D18" s="17"/>
      <c r="E18" s="50"/>
      <c r="F18" s="18"/>
      <c r="G18" s="109"/>
      <c r="H18" s="110"/>
      <c r="I18" s="3"/>
    </row>
    <row r="19" spans="2:9" x14ac:dyDescent="0.25">
      <c r="B19" s="10" t="s">
        <v>43</v>
      </c>
      <c r="C19" s="51">
        <f>C25-(SUM(C20:C24))</f>
        <v>0.95749478260869592</v>
      </c>
      <c r="D19" s="19">
        <f t="shared" ref="D19:D25" si="0">C19*$C$50</f>
        <v>679.82129565217394</v>
      </c>
      <c r="E19" s="51">
        <f>E25-(SUM(E20:E24))</f>
        <v>0.99060000000000004</v>
      </c>
      <c r="F19" s="20">
        <f t="shared" ref="F19:F25" si="1">E19*$C$51</f>
        <v>445.77000000000004</v>
      </c>
      <c r="G19" s="69">
        <f>C19-E19</f>
        <v>-3.310521739130412E-2</v>
      </c>
      <c r="H19" s="70">
        <f>D19-F19</f>
        <v>234.05129565217391</v>
      </c>
      <c r="I19" s="3"/>
    </row>
    <row r="20" spans="2:9" x14ac:dyDescent="0.25">
      <c r="B20" s="12" t="s">
        <v>1</v>
      </c>
      <c r="C20" s="52">
        <f>INDEX($B$55:$D$58,MATCH(B20,$B$55:$B$58,0),2)</f>
        <v>0.70023999999999997</v>
      </c>
      <c r="D20" s="21">
        <f t="shared" si="0"/>
        <v>497.17039999999992</v>
      </c>
      <c r="E20" s="52">
        <f>INDEX($B$55:$D$58,MATCH(B20,$B$55:$B$58,0),3)</f>
        <v>0</v>
      </c>
      <c r="F20" s="22">
        <f t="shared" si="1"/>
        <v>0</v>
      </c>
      <c r="G20" s="71">
        <f t="shared" ref="G20:G25" si="2">C20-E20</f>
        <v>0.70023999999999997</v>
      </c>
      <c r="H20" s="72">
        <f t="shared" ref="H20:H40" si="3">D20-F20</f>
        <v>497.17039999999992</v>
      </c>
      <c r="I20" s="3"/>
    </row>
    <row r="21" spans="2:9" x14ac:dyDescent="0.25">
      <c r="B21" s="10" t="s">
        <v>7</v>
      </c>
      <c r="C21" s="51">
        <f>INDEX($B$55:$D$58,MATCH(B21,$B$55:$B$58,0),2)</f>
        <v>6.1000000000000004E-3</v>
      </c>
      <c r="D21" s="19">
        <f t="shared" si="0"/>
        <v>4.3309999999999995</v>
      </c>
      <c r="E21" s="51">
        <f>INDEX($B$55:$D$58,MATCH(B21,$B$55:$B$58,0),3)</f>
        <v>6.1000000000000004E-3</v>
      </c>
      <c r="F21" s="20">
        <f t="shared" si="1"/>
        <v>2.7450000000000001</v>
      </c>
      <c r="G21" s="69">
        <f t="shared" si="2"/>
        <v>0</v>
      </c>
      <c r="H21" s="70">
        <f t="shared" si="3"/>
        <v>1.5859999999999994</v>
      </c>
      <c r="I21" s="3"/>
    </row>
    <row r="22" spans="2:9" x14ac:dyDescent="0.25">
      <c r="B22" s="12" t="s">
        <v>55</v>
      </c>
      <c r="C22" s="52">
        <f>INDEX($B$55:$D$58,MATCH(B22,$B$55:$B$58,0),2)</f>
        <v>0.06</v>
      </c>
      <c r="D22" s="21">
        <f t="shared" si="0"/>
        <v>42.599999999999994</v>
      </c>
      <c r="E22" s="52">
        <f>INDEX($B$55:$D$58,MATCH(B22,$B$55:$B$58,0),3)</f>
        <v>0</v>
      </c>
      <c r="F22" s="22">
        <f t="shared" si="1"/>
        <v>0</v>
      </c>
      <c r="G22" s="71">
        <f t="shared" si="2"/>
        <v>0.06</v>
      </c>
      <c r="H22" s="72">
        <f t="shared" si="3"/>
        <v>42.599999999999994</v>
      </c>
      <c r="I22" s="3"/>
    </row>
    <row r="23" spans="2:9" x14ac:dyDescent="0.25">
      <c r="B23" s="10" t="s">
        <v>8</v>
      </c>
      <c r="C23" s="51">
        <f>INDEX($B$55:$D$58,MATCH(B23,$B$55:$B$58,0),2)</f>
        <v>6.6E-3</v>
      </c>
      <c r="D23" s="19">
        <f t="shared" si="0"/>
        <v>4.6859999999999991</v>
      </c>
      <c r="E23" s="51">
        <f>INDEX($B$55:$D$58,MATCH(B23,$B$55:$B$58,0),3)</f>
        <v>3.3E-3</v>
      </c>
      <c r="F23" s="20">
        <f t="shared" si="1"/>
        <v>1.4850000000000001</v>
      </c>
      <c r="G23" s="69">
        <f t="shared" si="2"/>
        <v>3.3E-3</v>
      </c>
      <c r="H23" s="70">
        <f t="shared" si="3"/>
        <v>3.2009999999999987</v>
      </c>
      <c r="I23" s="3"/>
    </row>
    <row r="24" spans="2:9" x14ac:dyDescent="0.25">
      <c r="B24" s="16" t="s">
        <v>20</v>
      </c>
      <c r="C24" s="53">
        <f>C25-C25/1.15</f>
        <v>0.25956521739130411</v>
      </c>
      <c r="D24" s="23">
        <f t="shared" si="0"/>
        <v>184.2913043478259</v>
      </c>
      <c r="E24" s="53">
        <f>E25-E25/1.15</f>
        <v>0.14999999999999991</v>
      </c>
      <c r="F24" s="24">
        <f t="shared" si="1"/>
        <v>67.499999999999957</v>
      </c>
      <c r="G24" s="73">
        <f t="shared" si="2"/>
        <v>0.1095652173913042</v>
      </c>
      <c r="H24" s="74">
        <f t="shared" si="3"/>
        <v>116.79130434782594</v>
      </c>
      <c r="I24" s="3"/>
    </row>
    <row r="25" spans="2:9" ht="13" x14ac:dyDescent="0.3">
      <c r="B25" s="9" t="s">
        <v>13</v>
      </c>
      <c r="C25" s="80">
        <f>C4</f>
        <v>1.99</v>
      </c>
      <c r="D25" s="81">
        <f t="shared" si="0"/>
        <v>1412.8999999999999</v>
      </c>
      <c r="E25" s="80">
        <f>C5</f>
        <v>1.1499999999999999</v>
      </c>
      <c r="F25" s="79">
        <f t="shared" si="1"/>
        <v>517.5</v>
      </c>
      <c r="G25" s="80">
        <f t="shared" si="2"/>
        <v>0.84000000000000008</v>
      </c>
      <c r="H25" s="79">
        <f t="shared" si="3"/>
        <v>895.39999999999986</v>
      </c>
      <c r="I25" s="3"/>
    </row>
    <row r="26" spans="2:9" ht="6.75" customHeight="1" x14ac:dyDescent="0.25">
      <c r="B26" s="3"/>
      <c r="C26" s="55"/>
      <c r="D26" s="25"/>
      <c r="E26" s="55"/>
      <c r="F26" s="26"/>
      <c r="G26" s="55"/>
      <c r="H26" s="26"/>
      <c r="I26" s="3"/>
    </row>
    <row r="27" spans="2:9" x14ac:dyDescent="0.25">
      <c r="B27" s="5" t="s">
        <v>44</v>
      </c>
      <c r="C27" s="55"/>
      <c r="D27" s="25"/>
      <c r="E27" s="55"/>
      <c r="F27" s="26"/>
      <c r="G27" s="55"/>
      <c r="H27" s="26"/>
      <c r="I27" s="3"/>
    </row>
    <row r="28" spans="2:9" x14ac:dyDescent="0.25">
      <c r="B28" s="10" t="str">
        <f>"RUC - $"&amp;ROUND(C65,2)&amp;" per 1000km (exc GST)"</f>
        <v>RUC - $66.09 per 1000km (exc GST)</v>
      </c>
      <c r="C28" s="51"/>
      <c r="D28" s="19">
        <v>0</v>
      </c>
      <c r="E28" s="51"/>
      <c r="F28" s="20">
        <f>C9*(C65/1000)</f>
        <v>660.86956521739137</v>
      </c>
      <c r="G28" s="69"/>
      <c r="H28" s="70">
        <f t="shared" si="3"/>
        <v>-660.86956521739137</v>
      </c>
      <c r="I28" s="3"/>
    </row>
    <row r="29" spans="2:9" x14ac:dyDescent="0.25">
      <c r="B29" s="16" t="str">
        <f>"GST - $"&amp;ROUND(C66,2)&amp;" per 1000km"</f>
        <v>GST - $9.91 per 1000km</v>
      </c>
      <c r="C29" s="53"/>
      <c r="D29" s="23">
        <v>0</v>
      </c>
      <c r="E29" s="53"/>
      <c r="F29" s="24">
        <f>C9*(C66/1000)</f>
        <v>99.130434782608603</v>
      </c>
      <c r="G29" s="73"/>
      <c r="H29" s="74">
        <f t="shared" si="3"/>
        <v>-99.130434782608603</v>
      </c>
      <c r="I29" s="3"/>
    </row>
    <row r="30" spans="2:9" ht="13" x14ac:dyDescent="0.3">
      <c r="B30" s="9" t="s">
        <v>12</v>
      </c>
      <c r="C30" s="54"/>
      <c r="D30" s="81">
        <v>0</v>
      </c>
      <c r="E30" s="54"/>
      <c r="F30" s="79">
        <f>SUM(F28:F29)</f>
        <v>760</v>
      </c>
      <c r="G30" s="54"/>
      <c r="H30" s="79">
        <f t="shared" si="3"/>
        <v>-760</v>
      </c>
      <c r="I30" s="3"/>
    </row>
    <row r="31" spans="2:9" ht="6.75" customHeight="1" x14ac:dyDescent="0.25">
      <c r="B31" s="3"/>
      <c r="C31" s="56"/>
      <c r="D31" s="27"/>
      <c r="E31" s="56"/>
      <c r="F31" s="28"/>
      <c r="G31" s="56"/>
      <c r="H31" s="28"/>
      <c r="I31" s="3"/>
    </row>
    <row r="32" spans="2:9" x14ac:dyDescent="0.25">
      <c r="B32" s="5" t="s">
        <v>65</v>
      </c>
      <c r="C32" s="56"/>
      <c r="D32" s="27"/>
      <c r="E32" s="56"/>
      <c r="F32" s="28"/>
      <c r="G32" s="56"/>
      <c r="H32" s="28"/>
      <c r="I32" s="3"/>
    </row>
    <row r="33" spans="2:9" x14ac:dyDescent="0.25">
      <c r="B33" s="10" t="s">
        <v>16</v>
      </c>
      <c r="C33" s="57"/>
      <c r="D33" s="19">
        <f>INDEX($C$69:$D$74,MATCH(B33,$B$69:$B$74,0),MATCH($C$6,$C$69:$D$69,0))</f>
        <v>43.5</v>
      </c>
      <c r="E33" s="57"/>
      <c r="F33" s="20">
        <f>INDEX($E$69:$F$74,MATCH(B33,$B$69:$B$74,0),MATCH($C$6,$E$69:$F$69,0))</f>
        <v>43.5</v>
      </c>
      <c r="G33" s="75"/>
      <c r="H33" s="70"/>
      <c r="I33" s="3"/>
    </row>
    <row r="34" spans="2:9" x14ac:dyDescent="0.25">
      <c r="B34" s="12" t="s">
        <v>17</v>
      </c>
      <c r="C34" s="58"/>
      <c r="D34" s="21">
        <f>C83</f>
        <v>46.04</v>
      </c>
      <c r="E34" s="58"/>
      <c r="F34" s="22">
        <f>D83</f>
        <v>104.65</v>
      </c>
      <c r="G34" s="76"/>
      <c r="H34" s="72">
        <f t="shared" si="3"/>
        <v>-58.610000000000007</v>
      </c>
      <c r="I34" s="3"/>
    </row>
    <row r="35" spans="2:9" x14ac:dyDescent="0.25">
      <c r="B35" s="10" t="s">
        <v>18</v>
      </c>
      <c r="C35" s="57"/>
      <c r="D35" s="19">
        <f>INDEX($C$69:$D$74,MATCH(B35,$B$69:$B$74,0),MATCH($C$6,$C$69:$D$69,0))</f>
        <v>1.64</v>
      </c>
      <c r="E35" s="57"/>
      <c r="F35" s="20">
        <f>INDEX($E$69:$F$74,MATCH(B35,$B$69:$B$74,0),MATCH($C$6,$E$69:$F$69,0))</f>
        <v>1.64</v>
      </c>
      <c r="G35" s="75"/>
      <c r="H35" s="70">
        <f t="shared" si="3"/>
        <v>0</v>
      </c>
      <c r="I35" s="3"/>
    </row>
    <row r="36" spans="2:9" x14ac:dyDescent="0.25">
      <c r="B36" s="12" t="s">
        <v>19</v>
      </c>
      <c r="C36" s="58"/>
      <c r="D36" s="21">
        <f>INDEX($C$69:$D$74,MATCH(B36,$B$69:$B$74,0),MATCH($C$6,$C$69:$D$69,0))</f>
        <v>3.74</v>
      </c>
      <c r="E36" s="58"/>
      <c r="F36" s="22">
        <f>INDEX($E$69:$F$74,MATCH(B36,$B$69:$B$74,0),MATCH($C$6,$E$69:$F$69,0))</f>
        <v>3.74</v>
      </c>
      <c r="G36" s="76"/>
      <c r="H36" s="72">
        <f t="shared" si="3"/>
        <v>0</v>
      </c>
      <c r="I36" s="3"/>
    </row>
    <row r="37" spans="2:9" x14ac:dyDescent="0.25">
      <c r="B37" s="15" t="s">
        <v>9</v>
      </c>
      <c r="C37" s="59"/>
      <c r="D37" s="30">
        <f>SUM(D33:D36)*0.15</f>
        <v>14.237999999999998</v>
      </c>
      <c r="E37" s="59"/>
      <c r="F37" s="29">
        <f>SUM(F33:F36)*0.15</f>
        <v>23.029499999999999</v>
      </c>
      <c r="G37" s="77"/>
      <c r="H37" s="78">
        <f t="shared" si="3"/>
        <v>-8.791500000000001</v>
      </c>
      <c r="I37" s="3"/>
    </row>
    <row r="38" spans="2:9" ht="13" x14ac:dyDescent="0.3">
      <c r="B38" s="11" t="s">
        <v>38</v>
      </c>
      <c r="C38" s="60"/>
      <c r="D38" s="82">
        <f>SUM(D33:D37)</f>
        <v>109.15799999999999</v>
      </c>
      <c r="E38" s="60"/>
      <c r="F38" s="84">
        <f>SUM(F33:F37)</f>
        <v>176.55950000000001</v>
      </c>
      <c r="G38" s="60"/>
      <c r="H38" s="84">
        <f t="shared" si="3"/>
        <v>-67.401500000000027</v>
      </c>
      <c r="I38" s="3"/>
    </row>
    <row r="39" spans="2:9" ht="13.5" customHeight="1" x14ac:dyDescent="0.25">
      <c r="B39" s="3"/>
      <c r="C39" s="56"/>
      <c r="D39" s="27"/>
      <c r="E39" s="56"/>
      <c r="F39" s="28"/>
      <c r="G39" s="56"/>
      <c r="H39" s="28"/>
      <c r="I39" s="3"/>
    </row>
    <row r="40" spans="2:9" ht="13.5" thickBot="1" x14ac:dyDescent="0.35">
      <c r="B40" s="31" t="s">
        <v>37</v>
      </c>
      <c r="C40" s="61"/>
      <c r="D40" s="83">
        <f>D25+D30+D38</f>
        <v>1522.0579999999998</v>
      </c>
      <c r="E40" s="61"/>
      <c r="F40" s="85">
        <f>F25+F30+F38</f>
        <v>1454.0595000000001</v>
      </c>
      <c r="G40" s="61"/>
      <c r="H40" s="85">
        <f t="shared" si="3"/>
        <v>67.998499999999694</v>
      </c>
      <c r="I40" s="3"/>
    </row>
    <row r="41" spans="2:9" ht="9.75" customHeight="1" thickTop="1" x14ac:dyDescent="0.25">
      <c r="B41" s="65"/>
      <c r="C41" s="62"/>
      <c r="D41" s="63"/>
      <c r="E41" s="62"/>
      <c r="F41" s="64"/>
      <c r="G41" s="62"/>
      <c r="H41" s="64"/>
      <c r="I41" s="3"/>
    </row>
    <row r="42" spans="2:9" x14ac:dyDescent="0.25">
      <c r="B42" s="87" t="s">
        <v>26</v>
      </c>
      <c r="C42" s="3"/>
      <c r="D42" s="3"/>
      <c r="E42" s="3"/>
      <c r="F42" s="3"/>
      <c r="G42" s="3"/>
      <c r="H42" s="3"/>
      <c r="I42" s="3"/>
    </row>
    <row r="43" spans="2:9" x14ac:dyDescent="0.25">
      <c r="B43" s="87" t="s">
        <v>69</v>
      </c>
      <c r="C43" s="3"/>
      <c r="D43" s="3"/>
      <c r="E43" s="3"/>
      <c r="F43" s="3"/>
      <c r="G43" s="3"/>
      <c r="H43" s="3"/>
      <c r="I43" s="3"/>
    </row>
    <row r="44" spans="2:9" ht="6.75" customHeight="1" x14ac:dyDescent="0.25">
      <c r="B44" s="6"/>
      <c r="C44" s="3"/>
      <c r="D44" s="3"/>
      <c r="E44" s="3"/>
      <c r="F44" s="3"/>
      <c r="G44" s="3"/>
      <c r="H44" s="3"/>
      <c r="I44" s="3"/>
    </row>
    <row r="45" spans="2:9" x14ac:dyDescent="0.25">
      <c r="B45" s="65" t="s">
        <v>46</v>
      </c>
      <c r="C45" s="3"/>
      <c r="D45" s="3"/>
      <c r="E45" s="3"/>
      <c r="F45" s="3"/>
      <c r="G45" s="3"/>
      <c r="H45" s="3"/>
      <c r="I45" s="3"/>
    </row>
    <row r="46" spans="2:9" ht="18.75" customHeight="1" x14ac:dyDescent="0.25">
      <c r="B46" s="88" t="s">
        <v>66</v>
      </c>
      <c r="C46" s="3"/>
      <c r="D46" s="3"/>
      <c r="E46" s="3"/>
      <c r="F46" s="3"/>
      <c r="G46" s="3"/>
      <c r="H46" s="3"/>
      <c r="I46" s="3"/>
    </row>
    <row r="47" spans="2:9" ht="9.75" customHeight="1" x14ac:dyDescent="0.25">
      <c r="B47" s="3"/>
      <c r="C47" s="3"/>
      <c r="D47" s="3"/>
      <c r="E47" s="3"/>
      <c r="F47" s="3"/>
      <c r="G47" s="3"/>
      <c r="H47" s="3"/>
      <c r="I47" s="3"/>
    </row>
    <row r="48" spans="2:9" ht="9.75" customHeight="1" x14ac:dyDescent="0.25"/>
    <row r="49" spans="2:12" ht="9.75" hidden="1" customHeight="1" x14ac:dyDescent="0.3">
      <c r="B49" s="14" t="s">
        <v>36</v>
      </c>
      <c r="C49" s="13"/>
      <c r="D49" s="13"/>
      <c r="E49" s="13"/>
      <c r="F49" s="13"/>
      <c r="G49" s="13"/>
      <c r="H49" s="13"/>
      <c r="I49" s="13"/>
      <c r="J49" s="13"/>
      <c r="K49" s="13"/>
      <c r="L49" s="13"/>
    </row>
    <row r="50" spans="2:12" ht="9.75" hidden="1" customHeight="1" x14ac:dyDescent="0.25">
      <c r="B50" s="13" t="s">
        <v>2</v>
      </c>
      <c r="C50" s="112">
        <f>(C7/100)*C9</f>
        <v>709.99999999999989</v>
      </c>
      <c r="D50" s="112"/>
      <c r="E50" s="13"/>
      <c r="F50" s="13"/>
      <c r="G50" s="13"/>
      <c r="H50" s="13"/>
      <c r="I50" s="13"/>
      <c r="J50" s="13"/>
      <c r="K50" s="13"/>
      <c r="L50" s="13"/>
    </row>
    <row r="51" spans="2:12" ht="9.75" hidden="1" customHeight="1" x14ac:dyDescent="0.25">
      <c r="B51" s="13" t="s">
        <v>3</v>
      </c>
      <c r="C51" s="112">
        <f>(C8/100)*C9</f>
        <v>450</v>
      </c>
      <c r="D51" s="112"/>
      <c r="E51" s="13"/>
      <c r="F51" s="13"/>
      <c r="G51" s="13"/>
      <c r="H51" s="13"/>
      <c r="I51" s="13"/>
      <c r="J51" s="13"/>
      <c r="K51" s="13"/>
      <c r="L51" s="13"/>
    </row>
    <row r="52" spans="2:12" ht="9.75" hidden="1" customHeight="1" x14ac:dyDescent="0.25">
      <c r="B52" s="13"/>
      <c r="C52" s="13"/>
      <c r="D52" s="13"/>
      <c r="E52" s="13"/>
      <c r="F52" s="13"/>
      <c r="G52" s="13"/>
      <c r="H52" s="13"/>
      <c r="I52" s="13"/>
      <c r="J52" s="13"/>
      <c r="K52" s="13"/>
      <c r="L52" s="13"/>
    </row>
    <row r="53" spans="2:12" ht="9.75" hidden="1" customHeight="1" x14ac:dyDescent="0.3">
      <c r="B53" s="14" t="s">
        <v>30</v>
      </c>
      <c r="C53" s="14" t="s">
        <v>2</v>
      </c>
      <c r="D53" s="14" t="s">
        <v>3</v>
      </c>
      <c r="E53" s="13"/>
      <c r="F53" s="13"/>
      <c r="G53" s="13"/>
      <c r="H53" s="13"/>
      <c r="I53" s="13"/>
      <c r="J53" s="13"/>
      <c r="K53" s="13"/>
      <c r="L53" s="13"/>
    </row>
    <row r="54" spans="2:12" ht="9.75" hidden="1" customHeight="1" x14ac:dyDescent="0.3">
      <c r="B54" s="1"/>
      <c r="C54" s="1" t="s">
        <v>4</v>
      </c>
      <c r="D54" s="1" t="s">
        <v>4</v>
      </c>
    </row>
    <row r="55" spans="2:12" ht="9.75" hidden="1" customHeight="1" x14ac:dyDescent="0.25">
      <c r="B55" t="s">
        <v>1</v>
      </c>
      <c r="C55">
        <v>0.70023999999999997</v>
      </c>
      <c r="D55">
        <v>0</v>
      </c>
    </row>
    <row r="56" spans="2:12" ht="9.75" hidden="1" customHeight="1" x14ac:dyDescent="0.25">
      <c r="B56" t="s">
        <v>7</v>
      </c>
      <c r="C56">
        <v>6.1000000000000004E-3</v>
      </c>
      <c r="D56">
        <v>6.1000000000000004E-3</v>
      </c>
    </row>
    <row r="57" spans="2:12" ht="9.75" hidden="1" customHeight="1" x14ac:dyDescent="0.25">
      <c r="B57" t="s">
        <v>55</v>
      </c>
      <c r="C57">
        <v>0.06</v>
      </c>
      <c r="D57">
        <v>0</v>
      </c>
    </row>
    <row r="58" spans="2:12" ht="9.75" hidden="1" customHeight="1" x14ac:dyDescent="0.25">
      <c r="B58" t="s">
        <v>8</v>
      </c>
      <c r="C58">
        <v>6.6E-3</v>
      </c>
      <c r="D58">
        <v>3.3E-3</v>
      </c>
    </row>
    <row r="59" spans="2:12" ht="9.75" hidden="1" customHeight="1" x14ac:dyDescent="0.25"/>
    <row r="60" spans="2:12" ht="9.75" hidden="1" customHeight="1" x14ac:dyDescent="0.3">
      <c r="B60" s="1" t="s">
        <v>50</v>
      </c>
    </row>
    <row r="61" spans="2:12" ht="9.75" hidden="1" customHeight="1" x14ac:dyDescent="0.25">
      <c r="B61" t="s">
        <v>51</v>
      </c>
      <c r="C61" s="86">
        <v>0.15</v>
      </c>
    </row>
    <row r="62" spans="2:12" ht="9.75" hidden="1" customHeight="1" x14ac:dyDescent="0.25"/>
    <row r="63" spans="2:12" ht="9.75" hidden="1" customHeight="1" x14ac:dyDescent="0.3">
      <c r="B63" s="1" t="s">
        <v>31</v>
      </c>
    </row>
    <row r="64" spans="2:12" ht="9.75" hidden="1" customHeight="1" x14ac:dyDescent="0.25">
      <c r="B64" t="s">
        <v>27</v>
      </c>
      <c r="C64" s="2">
        <v>76</v>
      </c>
    </row>
    <row r="65" spans="2:8" ht="9.75" hidden="1" customHeight="1" x14ac:dyDescent="0.25">
      <c r="B65" t="s">
        <v>28</v>
      </c>
      <c r="C65" s="2">
        <f>C64/(1+C61)</f>
        <v>66.08695652173914</v>
      </c>
    </row>
    <row r="66" spans="2:8" ht="9.75" hidden="1" customHeight="1" x14ac:dyDescent="0.25">
      <c r="B66" t="s">
        <v>29</v>
      </c>
      <c r="C66" s="2">
        <f>C64-C65</f>
        <v>9.9130434782608603</v>
      </c>
    </row>
    <row r="67" spans="2:8" ht="9.75" hidden="1" customHeight="1" x14ac:dyDescent="0.25"/>
    <row r="68" spans="2:8" ht="9.75" hidden="1" customHeight="1" x14ac:dyDescent="0.3">
      <c r="B68" s="1" t="s">
        <v>32</v>
      </c>
      <c r="C68" s="102" t="s">
        <v>2</v>
      </c>
      <c r="D68" s="102"/>
      <c r="E68" s="102" t="s">
        <v>3</v>
      </c>
      <c r="F68" s="102"/>
      <c r="G68" s="37"/>
      <c r="H68" s="37"/>
    </row>
    <row r="69" spans="2:8" ht="9.75" hidden="1" customHeight="1" x14ac:dyDescent="0.3">
      <c r="B69" s="1"/>
      <c r="C69" s="1" t="s">
        <v>62</v>
      </c>
      <c r="D69" s="1"/>
      <c r="E69" s="1" t="s">
        <v>62</v>
      </c>
      <c r="F69" s="1"/>
      <c r="G69" s="1"/>
      <c r="H69" s="1"/>
    </row>
    <row r="70" spans="2:8" ht="9.75" hidden="1" customHeight="1" x14ac:dyDescent="0.25">
      <c r="B70" s="92" t="s">
        <v>16</v>
      </c>
      <c r="C70">
        <v>43.5</v>
      </c>
      <c r="E70">
        <v>43.5</v>
      </c>
    </row>
    <row r="71" spans="2:8" ht="9.75" hidden="1" customHeight="1" x14ac:dyDescent="0.25">
      <c r="B71" s="92" t="s">
        <v>18</v>
      </c>
      <c r="C71">
        <v>1.64</v>
      </c>
      <c r="E71">
        <v>1.64</v>
      </c>
    </row>
    <row r="72" spans="2:8" ht="9.75" hidden="1" customHeight="1" x14ac:dyDescent="0.25">
      <c r="B72" s="92" t="s">
        <v>19</v>
      </c>
      <c r="C72" s="93">
        <v>3.74</v>
      </c>
      <c r="E72" s="93">
        <v>3.74</v>
      </c>
    </row>
    <row r="73" spans="2:8" ht="9.75" hidden="1" customHeight="1" x14ac:dyDescent="0.25"/>
    <row r="74" spans="2:8" ht="9.75" hidden="1" customHeight="1" x14ac:dyDescent="0.25">
      <c r="C74" s="89"/>
      <c r="E74" s="89"/>
    </row>
    <row r="75" spans="2:8" ht="9.75" hidden="1" customHeight="1" x14ac:dyDescent="0.25"/>
    <row r="76" spans="2:8" ht="9.75" hidden="1" customHeight="1" x14ac:dyDescent="0.3">
      <c r="B76" s="1" t="s">
        <v>60</v>
      </c>
    </row>
    <row r="77" spans="2:8" ht="9.75" hidden="1" customHeight="1" x14ac:dyDescent="0.25">
      <c r="B77" t="s">
        <v>56</v>
      </c>
    </row>
    <row r="78" spans="2:8" ht="9.75" hidden="1" customHeight="1" x14ac:dyDescent="0.25">
      <c r="B78" t="s">
        <v>57</v>
      </c>
    </row>
    <row r="79" spans="2:8" ht="9.75" hidden="1" customHeight="1" x14ac:dyDescent="0.25">
      <c r="B79" t="s">
        <v>58</v>
      </c>
    </row>
    <row r="80" spans="2:8" ht="9.75" hidden="1" customHeight="1" x14ac:dyDescent="0.25">
      <c r="B80" t="s">
        <v>59</v>
      </c>
    </row>
    <row r="81" spans="2:6" ht="9.75" hidden="1" customHeight="1" x14ac:dyDescent="0.25"/>
    <row r="82" spans="2:6" ht="9.75" hidden="1" customHeight="1" x14ac:dyDescent="0.3">
      <c r="B82" s="1" t="s">
        <v>61</v>
      </c>
      <c r="C82" s="1" t="s">
        <v>2</v>
      </c>
      <c r="D82" s="1" t="s">
        <v>3</v>
      </c>
      <c r="E82" s="1"/>
      <c r="F82" s="1"/>
    </row>
    <row r="83" spans="2:6" ht="9.75" hidden="1" customHeight="1" x14ac:dyDescent="0.25">
      <c r="B83" t="s">
        <v>17</v>
      </c>
      <c r="C83">
        <v>46.04</v>
      </c>
      <c r="D83">
        <v>104.65</v>
      </c>
    </row>
    <row r="84" spans="2:6" ht="9.75" hidden="1" customHeight="1" x14ac:dyDescent="0.25"/>
    <row r="85" spans="2:6" ht="9.75" hidden="1" customHeight="1" x14ac:dyDescent="0.3">
      <c r="B85" s="1"/>
      <c r="C85" s="1"/>
      <c r="D85" s="1"/>
      <c r="E85" s="1"/>
      <c r="F85" s="1"/>
    </row>
    <row r="86" spans="2:6" ht="9.75" hidden="1" customHeight="1" x14ac:dyDescent="0.25"/>
    <row r="87" spans="2:6" ht="9.75" hidden="1" customHeight="1" x14ac:dyDescent="0.25"/>
    <row r="88" spans="2:6" ht="9.75" hidden="1" customHeight="1" x14ac:dyDescent="0.25"/>
    <row r="89" spans="2:6" ht="9.75" hidden="1" customHeight="1" x14ac:dyDescent="0.25"/>
    <row r="90" spans="2:6" ht="9.75" hidden="1" customHeight="1" x14ac:dyDescent="0.25"/>
    <row r="91" spans="2:6" ht="9.75" hidden="1" customHeight="1" x14ac:dyDescent="0.25"/>
    <row r="92" spans="2:6" ht="9.75" hidden="1" customHeight="1" x14ac:dyDescent="0.25"/>
    <row r="93" spans="2:6" ht="9.75" hidden="1" customHeight="1" x14ac:dyDescent="0.25"/>
    <row r="94" spans="2:6" ht="9.75" hidden="1" customHeight="1" x14ac:dyDescent="0.25"/>
    <row r="95" spans="2:6" ht="9.75" hidden="1" customHeight="1" x14ac:dyDescent="0.25"/>
    <row r="96" spans="2:6" ht="9.75" hidden="1" customHeight="1" x14ac:dyDescent="0.25"/>
    <row r="97" ht="9.75" hidden="1" customHeight="1" x14ac:dyDescent="0.25"/>
    <row r="98" ht="9.75" hidden="1" customHeight="1" x14ac:dyDescent="0.25"/>
    <row r="99" ht="9.75" hidden="1" customHeight="1" x14ac:dyDescent="0.25"/>
    <row r="100" ht="9.75" hidden="1" customHeight="1" x14ac:dyDescent="0.25"/>
    <row r="101" ht="9.75" hidden="1" customHeight="1" x14ac:dyDescent="0.25"/>
    <row r="102" ht="9.75" hidden="1" customHeight="1" x14ac:dyDescent="0.25"/>
    <row r="103" ht="9.75" hidden="1" customHeight="1" x14ac:dyDescent="0.25"/>
    <row r="104" ht="9.75" hidden="1" customHeight="1" x14ac:dyDescent="0.25"/>
    <row r="105" ht="9.75" hidden="1" customHeight="1" x14ac:dyDescent="0.25"/>
    <row r="106" ht="9.75" hidden="1" customHeight="1" x14ac:dyDescent="0.25"/>
    <row r="107" ht="9.75" hidden="1" customHeight="1" x14ac:dyDescent="0.25"/>
    <row r="108" ht="9.75" hidden="1" customHeight="1" x14ac:dyDescent="0.25"/>
    <row r="109" ht="9.75" hidden="1" customHeight="1" x14ac:dyDescent="0.25"/>
    <row r="110" ht="9.75" hidden="1" customHeight="1" x14ac:dyDescent="0.25"/>
    <row r="111" ht="9.75" hidden="1" customHeight="1" x14ac:dyDescent="0.25"/>
    <row r="112" ht="9.75" hidden="1" customHeight="1" x14ac:dyDescent="0.25"/>
    <row r="113" ht="9.75" hidden="1" customHeight="1" x14ac:dyDescent="0.25"/>
    <row r="114" ht="9.75" hidden="1" customHeight="1" x14ac:dyDescent="0.25"/>
    <row r="115" ht="9.75" hidden="1" customHeight="1" x14ac:dyDescent="0.25"/>
    <row r="116" ht="9.75" hidden="1" customHeight="1" x14ac:dyDescent="0.25"/>
  </sheetData>
  <sheetProtection selectLockedCells="1"/>
  <mergeCells count="21">
    <mergeCell ref="E9:F9"/>
    <mergeCell ref="B10:F11"/>
    <mergeCell ref="C9:D9"/>
    <mergeCell ref="C7:D7"/>
    <mergeCell ref="C8:D8"/>
    <mergeCell ref="E4:F5"/>
    <mergeCell ref="B2:F2"/>
    <mergeCell ref="B3:F3"/>
    <mergeCell ref="G15:H15"/>
    <mergeCell ref="C68:D68"/>
    <mergeCell ref="E68:F68"/>
    <mergeCell ref="C4:D4"/>
    <mergeCell ref="C5:D5"/>
    <mergeCell ref="C6:D6"/>
    <mergeCell ref="G17:H18"/>
    <mergeCell ref="C15:D15"/>
    <mergeCell ref="E15:F15"/>
    <mergeCell ref="C50:D50"/>
    <mergeCell ref="E6:F6"/>
    <mergeCell ref="C51:D51"/>
    <mergeCell ref="E7:F8"/>
  </mergeCells>
  <dataValidations count="3">
    <dataValidation type="decimal" allowBlank="1" showInputMessage="1" showErrorMessage="1" sqref="C7:D8" xr:uid="{00000000-0002-0000-0000-000000000000}">
      <formula1>0</formula1>
      <formula2>100</formula2>
    </dataValidation>
    <dataValidation type="decimal" allowBlank="1" showInputMessage="1" showErrorMessage="1" sqref="C9:D9" xr:uid="{00000000-0002-0000-0000-000001000000}">
      <formula1>0</formula1>
      <formula2>1000000</formula2>
    </dataValidation>
    <dataValidation type="decimal" allowBlank="1" showInputMessage="1" showErrorMessage="1" sqref="C4:D5" xr:uid="{00000000-0002-0000-0000-000002000000}">
      <formula1>0</formula1>
      <formula2>20</formula2>
    </dataValidation>
  </dataValidations>
  <hyperlinks>
    <hyperlink ref="B42" location="'ACC levies'!A1" display="Note 1: Total ACC levies" xr:uid="{00000000-0004-0000-0000-000000000000}"/>
    <hyperlink ref="B43" location="'NLTF fees'!A1" display="Note 2: Total NLTF fees" xr:uid="{00000000-0004-0000-0000-000001000000}"/>
    <hyperlink ref="B46" r:id="rId1" xr:uid="{00000000-0004-0000-0000-000002000000}"/>
  </hyperlinks>
  <pageMargins left="0.62992125984251968" right="0.62992125984251968" top="0.19685039370078741" bottom="0.19685039370078741" header="0.31496062992125984" footer="0.31496062992125984"/>
  <pageSetup paperSize="9" orientation="landscape" r:id="rId2"/>
  <ignoredErrors>
    <ignoredError sqref="D19 D24 D34 F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
  <sheetViews>
    <sheetView workbookViewId="0">
      <selection activeCell="A14" sqref="A14:G17"/>
    </sheetView>
  </sheetViews>
  <sheetFormatPr defaultColWidth="9.1796875" defaultRowHeight="12.5" x14ac:dyDescent="0.25"/>
  <cols>
    <col min="1" max="1" width="21.7265625" style="3" bestFit="1" customWidth="1"/>
    <col min="2" max="3" width="12.7265625" style="3" customWidth="1"/>
    <col min="4" max="16384" width="9.1796875" style="3"/>
  </cols>
  <sheetData>
    <row r="1" spans="1:8" ht="13" x14ac:dyDescent="0.3">
      <c r="A1" s="38" t="s">
        <v>26</v>
      </c>
    </row>
    <row r="2" spans="1:8" ht="13" x14ac:dyDescent="0.3">
      <c r="A2" s="38" t="s">
        <v>33</v>
      </c>
    </row>
    <row r="3" spans="1:8" ht="13" x14ac:dyDescent="0.3">
      <c r="A3" s="38"/>
    </row>
    <row r="4" spans="1:8" ht="13" x14ac:dyDescent="0.3">
      <c r="A4" s="38" t="s">
        <v>34</v>
      </c>
      <c r="B4" s="34" t="s">
        <v>2</v>
      </c>
      <c r="C4" s="34" t="s">
        <v>3</v>
      </c>
      <c r="E4" s="40"/>
    </row>
    <row r="5" spans="1:8" x14ac:dyDescent="0.25">
      <c r="A5" s="3" t="s">
        <v>21</v>
      </c>
      <c r="B5" s="48">
        <f>'Cost breakdown'!D22</f>
        <v>42.599999999999994</v>
      </c>
      <c r="C5" s="48">
        <f>'Cost breakdown'!F22</f>
        <v>0</v>
      </c>
      <c r="D5" s="43"/>
    </row>
    <row r="6" spans="1:8" x14ac:dyDescent="0.25">
      <c r="A6" s="3" t="s">
        <v>22</v>
      </c>
      <c r="B6" s="48">
        <f>'Cost breakdown'!D34</f>
        <v>46.04</v>
      </c>
      <c r="C6" s="48">
        <f>'Cost breakdown'!F34</f>
        <v>104.65</v>
      </c>
      <c r="D6" s="43"/>
    </row>
    <row r="7" spans="1:8" ht="13" x14ac:dyDescent="0.3">
      <c r="A7" s="44" t="s">
        <v>23</v>
      </c>
      <c r="B7" s="45">
        <f>B5+B6</f>
        <v>88.639999999999986</v>
      </c>
      <c r="C7" s="45">
        <f>C5+C6</f>
        <v>104.65</v>
      </c>
      <c r="D7" s="45"/>
    </row>
    <row r="9" spans="1:8" ht="12.75" customHeight="1" x14ac:dyDescent="0.25">
      <c r="A9" s="128" t="s">
        <v>52</v>
      </c>
      <c r="B9" s="128"/>
      <c r="C9" s="128"/>
      <c r="D9" s="128"/>
      <c r="E9" s="128"/>
      <c r="F9" s="128"/>
      <c r="G9" s="128"/>
      <c r="H9" s="46"/>
    </row>
    <row r="10" spans="1:8" x14ac:dyDescent="0.25">
      <c r="A10" s="128"/>
      <c r="B10" s="128"/>
      <c r="C10" s="128"/>
      <c r="D10" s="128"/>
      <c r="E10" s="128"/>
      <c r="F10" s="128"/>
      <c r="G10" s="128"/>
      <c r="H10" s="46"/>
    </row>
    <row r="11" spans="1:8" x14ac:dyDescent="0.25">
      <c r="A11" s="128"/>
      <c r="B11" s="128"/>
      <c r="C11" s="128"/>
      <c r="D11" s="128"/>
      <c r="E11" s="128"/>
      <c r="F11" s="128"/>
      <c r="G11" s="128"/>
      <c r="H11" s="46"/>
    </row>
    <row r="12" spans="1:8" x14ac:dyDescent="0.25">
      <c r="A12" s="128"/>
      <c r="B12" s="128"/>
      <c r="C12" s="128"/>
      <c r="D12" s="128"/>
      <c r="E12" s="128"/>
      <c r="F12" s="128"/>
      <c r="G12" s="128"/>
      <c r="H12" s="46"/>
    </row>
    <row r="13" spans="1:8" x14ac:dyDescent="0.25">
      <c r="A13" s="46"/>
      <c r="B13" s="46"/>
      <c r="C13" s="46"/>
      <c r="D13" s="46"/>
      <c r="E13" s="46"/>
      <c r="F13" s="46"/>
      <c r="G13" s="46"/>
      <c r="H13" s="46"/>
    </row>
    <row r="14" spans="1:8" ht="12.75" customHeight="1" x14ac:dyDescent="0.25">
      <c r="A14" s="128" t="s">
        <v>53</v>
      </c>
      <c r="B14" s="128"/>
      <c r="C14" s="128"/>
      <c r="D14" s="128"/>
      <c r="E14" s="128"/>
      <c r="F14" s="128"/>
      <c r="G14" s="128"/>
      <c r="H14" s="46"/>
    </row>
    <row r="15" spans="1:8" x14ac:dyDescent="0.25">
      <c r="A15" s="128"/>
      <c r="B15" s="128"/>
      <c r="C15" s="128"/>
      <c r="D15" s="128"/>
      <c r="E15" s="128"/>
      <c r="F15" s="128"/>
      <c r="G15" s="128"/>
      <c r="H15" s="46"/>
    </row>
    <row r="16" spans="1:8" x14ac:dyDescent="0.25">
      <c r="A16" s="128"/>
      <c r="B16" s="128"/>
      <c r="C16" s="128"/>
      <c r="D16" s="128"/>
      <c r="E16" s="128"/>
      <c r="F16" s="128"/>
      <c r="G16" s="128"/>
      <c r="H16" s="46"/>
    </row>
    <row r="17" spans="1:7" x14ac:dyDescent="0.25">
      <c r="A17" s="128"/>
      <c r="B17" s="128"/>
      <c r="C17" s="128"/>
      <c r="D17" s="128"/>
      <c r="E17" s="128"/>
      <c r="F17" s="128"/>
      <c r="G17" s="128"/>
    </row>
  </sheetData>
  <sheetProtection sheet="1"/>
  <mergeCells count="2">
    <mergeCell ref="A9:G12"/>
    <mergeCell ref="A14:G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workbookViewId="0"/>
  </sheetViews>
  <sheetFormatPr defaultColWidth="9.1796875" defaultRowHeight="12.5" x14ac:dyDescent="0.25"/>
  <cols>
    <col min="1" max="1" width="21.7265625" style="3" customWidth="1"/>
    <col min="2" max="3" width="12.7265625" style="3" customWidth="1"/>
    <col min="4" max="16384" width="9.1796875" style="3"/>
  </cols>
  <sheetData>
    <row r="1" spans="1:8" ht="13" x14ac:dyDescent="0.3">
      <c r="A1" s="38" t="s">
        <v>68</v>
      </c>
    </row>
    <row r="2" spans="1:8" ht="13" x14ac:dyDescent="0.3">
      <c r="A2" s="38" t="s">
        <v>33</v>
      </c>
    </row>
    <row r="3" spans="1:8" ht="13" x14ac:dyDescent="0.3">
      <c r="A3" s="38"/>
    </row>
    <row r="4" spans="1:8" ht="13" x14ac:dyDescent="0.3">
      <c r="A4" s="39" t="s">
        <v>34</v>
      </c>
      <c r="B4" s="34" t="s">
        <v>2</v>
      </c>
      <c r="C4" s="34" t="s">
        <v>3</v>
      </c>
      <c r="E4" s="40"/>
    </row>
    <row r="5" spans="1:8" x14ac:dyDescent="0.25">
      <c r="A5" s="3" t="s">
        <v>1</v>
      </c>
      <c r="B5" s="41">
        <f>'Cost breakdown'!D20</f>
        <v>497.17039999999992</v>
      </c>
      <c r="C5" s="41">
        <f>'Cost breakdown'!F20</f>
        <v>0</v>
      </c>
      <c r="D5" s="42"/>
    </row>
    <row r="6" spans="1:8" x14ac:dyDescent="0.25">
      <c r="A6" s="3" t="s">
        <v>45</v>
      </c>
      <c r="B6" s="41">
        <f>'Cost breakdown'!D28</f>
        <v>0</v>
      </c>
      <c r="C6" s="41">
        <f>'Cost breakdown'!F28</f>
        <v>660.86956521739137</v>
      </c>
      <c r="D6" s="43"/>
    </row>
    <row r="7" spans="1:8" x14ac:dyDescent="0.25">
      <c r="A7" s="3" t="s">
        <v>24</v>
      </c>
      <c r="B7" s="41">
        <f>'Cost breakdown'!D33</f>
        <v>43.5</v>
      </c>
      <c r="C7" s="41">
        <f>'Cost breakdown'!F33</f>
        <v>43.5</v>
      </c>
      <c r="D7" s="43"/>
    </row>
    <row r="8" spans="1:8" ht="13" x14ac:dyDescent="0.3">
      <c r="A8" s="44" t="s">
        <v>25</v>
      </c>
      <c r="B8" s="45">
        <f>B5+B6+B7</f>
        <v>540.67039999999997</v>
      </c>
      <c r="C8" s="45">
        <f>C5+C6+C7</f>
        <v>704.36956521739137</v>
      </c>
      <c r="D8" s="45"/>
    </row>
    <row r="10" spans="1:8" ht="12.75" customHeight="1" x14ac:dyDescent="0.25">
      <c r="A10" s="128" t="s">
        <v>67</v>
      </c>
      <c r="B10" s="128"/>
      <c r="C10" s="128"/>
      <c r="D10" s="128"/>
      <c r="E10" s="128"/>
      <c r="F10" s="128"/>
      <c r="G10" s="128"/>
      <c r="H10" s="46"/>
    </row>
    <row r="11" spans="1:8" x14ac:dyDescent="0.25">
      <c r="A11" s="128"/>
      <c r="B11" s="128"/>
      <c r="C11" s="128"/>
      <c r="D11" s="128"/>
      <c r="E11" s="128"/>
      <c r="F11" s="128"/>
      <c r="G11" s="128"/>
      <c r="H11" s="46"/>
    </row>
    <row r="12" spans="1:8" x14ac:dyDescent="0.25">
      <c r="A12" s="128"/>
      <c r="B12" s="128"/>
      <c r="C12" s="128"/>
      <c r="D12" s="128"/>
      <c r="E12" s="128"/>
      <c r="F12" s="128"/>
      <c r="G12" s="128"/>
      <c r="H12" s="46"/>
    </row>
    <row r="13" spans="1:8" x14ac:dyDescent="0.25">
      <c r="A13" s="128"/>
      <c r="B13" s="128"/>
      <c r="C13" s="128"/>
      <c r="D13" s="128"/>
      <c r="E13" s="128"/>
      <c r="F13" s="128"/>
      <c r="G13" s="128"/>
      <c r="H13" s="46"/>
    </row>
    <row r="14" spans="1:8" x14ac:dyDescent="0.25">
      <c r="A14" s="128"/>
      <c r="B14" s="128"/>
      <c r="C14" s="128"/>
      <c r="D14" s="128"/>
      <c r="E14" s="128"/>
      <c r="F14" s="128"/>
      <c r="G14" s="128"/>
      <c r="H14" s="46"/>
    </row>
    <row r="15" spans="1:8" x14ac:dyDescent="0.25">
      <c r="A15" s="128"/>
      <c r="B15" s="128"/>
      <c r="C15" s="128"/>
      <c r="D15" s="128"/>
      <c r="E15" s="128"/>
      <c r="F15" s="128"/>
      <c r="G15" s="128"/>
      <c r="H15" s="46"/>
    </row>
    <row r="16" spans="1:8" x14ac:dyDescent="0.25">
      <c r="A16" s="129"/>
      <c r="B16" s="129"/>
      <c r="C16" s="129"/>
      <c r="D16" s="129"/>
      <c r="E16" s="129"/>
      <c r="F16" s="129"/>
      <c r="G16" s="129"/>
    </row>
    <row r="18" spans="1:8" ht="12.75" customHeight="1" x14ac:dyDescent="0.25">
      <c r="A18" s="99" t="s">
        <v>54</v>
      </c>
      <c r="B18" s="99"/>
      <c r="C18" s="99"/>
      <c r="D18" s="99"/>
      <c r="E18" s="99"/>
      <c r="F18" s="99"/>
      <c r="G18" s="99"/>
      <c r="H18" s="47"/>
    </row>
    <row r="19" spans="1:8" x14ac:dyDescent="0.25">
      <c r="A19" s="99"/>
      <c r="B19" s="99"/>
      <c r="C19" s="99"/>
      <c r="D19" s="99"/>
      <c r="E19" s="99"/>
      <c r="F19" s="99"/>
      <c r="G19" s="99"/>
      <c r="H19" s="47"/>
    </row>
    <row r="20" spans="1:8" x14ac:dyDescent="0.25">
      <c r="A20" s="99"/>
      <c r="B20" s="99"/>
      <c r="C20" s="99"/>
      <c r="D20" s="99"/>
      <c r="E20" s="99"/>
      <c r="F20" s="99"/>
      <c r="G20" s="99"/>
      <c r="H20" s="47"/>
    </row>
    <row r="21" spans="1:8" x14ac:dyDescent="0.25">
      <c r="A21" s="99"/>
      <c r="B21" s="99"/>
      <c r="C21" s="99"/>
      <c r="D21" s="99"/>
      <c r="E21" s="99"/>
      <c r="F21" s="99"/>
      <c r="G21" s="99"/>
      <c r="H21" s="47"/>
    </row>
    <row r="22" spans="1:8" x14ac:dyDescent="0.25">
      <c r="A22" s="99"/>
      <c r="B22" s="99"/>
      <c r="C22" s="99"/>
      <c r="D22" s="99"/>
      <c r="E22" s="99"/>
      <c r="F22" s="99"/>
      <c r="G22" s="99"/>
      <c r="H22" s="47"/>
    </row>
    <row r="23" spans="1:8" x14ac:dyDescent="0.25">
      <c r="A23" s="99"/>
      <c r="B23" s="99"/>
      <c r="C23" s="99"/>
      <c r="D23" s="99"/>
      <c r="E23" s="99"/>
      <c r="F23" s="99"/>
      <c r="G23" s="99"/>
      <c r="H23" s="47"/>
    </row>
    <row r="24" spans="1:8" x14ac:dyDescent="0.25">
      <c r="A24" s="99"/>
      <c r="B24" s="99"/>
      <c r="C24" s="99"/>
      <c r="D24" s="99"/>
      <c r="E24" s="99"/>
      <c r="F24" s="99"/>
      <c r="G24" s="99"/>
      <c r="H24" s="47"/>
    </row>
    <row r="25" spans="1:8" x14ac:dyDescent="0.25">
      <c r="A25" s="99"/>
      <c r="B25" s="99"/>
      <c r="C25" s="99"/>
      <c r="D25" s="99"/>
      <c r="E25" s="99"/>
      <c r="F25" s="99"/>
      <c r="G25" s="99"/>
      <c r="H25" s="47"/>
    </row>
    <row r="26" spans="1:8" x14ac:dyDescent="0.25">
      <c r="A26" s="99"/>
      <c r="B26" s="99"/>
      <c r="C26" s="99"/>
      <c r="D26" s="99"/>
      <c r="E26" s="99"/>
      <c r="F26" s="99"/>
      <c r="G26" s="99"/>
      <c r="H26" s="47"/>
    </row>
    <row r="27" spans="1:8" x14ac:dyDescent="0.25">
      <c r="A27" s="47"/>
      <c r="B27" s="47"/>
      <c r="C27" s="47"/>
      <c r="D27" s="47"/>
      <c r="E27" s="47"/>
      <c r="F27" s="47"/>
      <c r="G27" s="47"/>
    </row>
    <row r="28" spans="1:8" x14ac:dyDescent="0.25">
      <c r="A28" s="47"/>
      <c r="B28" s="47"/>
      <c r="C28" s="47"/>
      <c r="D28" s="47"/>
      <c r="E28" s="47"/>
      <c r="F28" s="47"/>
      <c r="G28" s="47"/>
    </row>
    <row r="29" spans="1:8" x14ac:dyDescent="0.25">
      <c r="A29" s="47"/>
      <c r="B29" s="47"/>
      <c r="C29" s="47"/>
      <c r="D29" s="47"/>
      <c r="E29" s="47"/>
      <c r="F29" s="47"/>
      <c r="G29" s="47"/>
    </row>
    <row r="30" spans="1:8" x14ac:dyDescent="0.25">
      <c r="A30" s="47"/>
      <c r="B30" s="47"/>
      <c r="C30" s="47"/>
      <c r="D30" s="47"/>
      <c r="E30" s="47"/>
      <c r="F30" s="47"/>
      <c r="G30" s="47"/>
    </row>
    <row r="31" spans="1:8" x14ac:dyDescent="0.25">
      <c r="A31" s="47"/>
      <c r="B31" s="47"/>
      <c r="C31" s="47"/>
      <c r="D31" s="47"/>
      <c r="E31" s="47"/>
      <c r="F31" s="47"/>
      <c r="G31" s="47"/>
    </row>
    <row r="32" spans="1:8" x14ac:dyDescent="0.25">
      <c r="A32" s="47"/>
      <c r="B32" s="47"/>
      <c r="C32" s="47"/>
      <c r="D32" s="47"/>
      <c r="E32" s="47"/>
      <c r="F32" s="47"/>
      <c r="G32" s="47"/>
    </row>
  </sheetData>
  <sheetProtection sheet="1"/>
  <mergeCells count="3">
    <mergeCell ref="A10:G15"/>
    <mergeCell ref="A16:G16"/>
    <mergeCell ref="A18:G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Cost breakdown</vt:lpstr>
      <vt:lpstr>ACC levies</vt:lpstr>
      <vt:lpstr>NLTF fees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Transport</dc:creator>
  <cp:lastModifiedBy>Andrew de Montalk</cp:lastModifiedBy>
  <cp:lastPrinted>2020-12-02T19:58:48Z</cp:lastPrinted>
  <dcterms:created xsi:type="dcterms:W3CDTF">2014-01-21T20:26:08Z</dcterms:created>
  <dcterms:modified xsi:type="dcterms:W3CDTF">2020-12-02T20:02:57Z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